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66925"/>
  <mc:AlternateContent xmlns:mc="http://schemas.openxmlformats.org/markup-compatibility/2006">
    <mc:Choice Requires="x15">
      <x15ac:absPath xmlns:x15ac="http://schemas.microsoft.com/office/spreadsheetml/2010/11/ac" url="https://covgov-my.sharepoint.com/personal/diane_horvath_vita_virginia_gov/Documents/Documents/Forrester- New Contract/ContractMods/"/>
    </mc:Choice>
  </mc:AlternateContent>
  <xr:revisionPtr revIDLastSave="2" documentId="8_{047365A0-5B4B-884D-B5D7-8975B8671E3F}" xr6:coauthVersionLast="47" xr6:coauthVersionMax="47" xr10:uidLastSave="{C8C2D2BC-214E-4EFF-9D6B-623D1CB013F8}"/>
  <bookViews>
    <workbookView xWindow="-28920" yWindow="-7560" windowWidth="29040" windowHeight="15720" activeTab="3" xr2:uid="{00000000-000D-0000-FFFF-FFFF00000000}"/>
  </bookViews>
  <sheets>
    <sheet name="1.Instructions" sheetId="6" r:id="rId1"/>
    <sheet name="2.ITRSS-No Analyst Services" sheetId="9" r:id="rId2"/>
    <sheet name="3.ITRSS-Analyst Servic" sheetId="10" r:id="rId3"/>
    <sheet name="4.Optional Additional Value" sheetId="7"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7" l="1"/>
  <c r="D20" i="7"/>
  <c r="D19" i="7"/>
  <c r="D17" i="7"/>
  <c r="D16" i="7"/>
  <c r="D15" i="7"/>
  <c r="D13" i="7"/>
  <c r="D12" i="7"/>
  <c r="D11" i="7"/>
  <c r="D10" i="7"/>
  <c r="D9" i="7"/>
  <c r="D8" i="7"/>
  <c r="D7" i="7"/>
  <c r="D6" i="7"/>
  <c r="D5" i="7"/>
  <c r="F33" i="9"/>
  <c r="F32" i="9"/>
  <c r="F31" i="9"/>
  <c r="F30" i="9"/>
  <c r="F29" i="9"/>
  <c r="F28" i="9"/>
  <c r="F27" i="9"/>
  <c r="F26" i="9"/>
  <c r="F25" i="9"/>
  <c r="F24" i="9"/>
  <c r="F23" i="9"/>
  <c r="F22" i="9"/>
  <c r="F21" i="9"/>
  <c r="F20" i="9"/>
  <c r="F19" i="9"/>
  <c r="F15" i="9"/>
  <c r="F11" i="9"/>
  <c r="F7" i="9"/>
  <c r="G36" i="10"/>
  <c r="G35" i="10"/>
  <c r="G34" i="10"/>
  <c r="G33" i="10"/>
  <c r="G32" i="10"/>
  <c r="G31" i="10"/>
  <c r="G30" i="10"/>
  <c r="G29" i="10"/>
  <c r="G28" i="10"/>
  <c r="G27" i="10"/>
</calcChain>
</file>

<file path=xl/sharedStrings.xml><?xml version="1.0" encoding="utf-8"?>
<sst xmlns="http://schemas.openxmlformats.org/spreadsheetml/2006/main" count="307" uniqueCount="131">
  <si>
    <t xml:space="preserve">Supplier shall provide detailed pricing for each of the pricing methods set forth in this Excel workbook. Additional information and backup detail should be attached as appropriate. Submit all pricing data  in this Excel Pricing Schedule workbook. Altered formats or blank data will be considered incomplete and may be eliminated from further consideration.      </t>
  </si>
  <si>
    <r>
      <t>Pricing must be comprehensive. Supplier's pricing proposal must include all charges of any kind associated with the Service/Solution. All one-time and recurring costs should be clearly noted as such.  Pricing must include the Industrial Funding Adjustment (“IFA”) (see Section</t>
    </r>
    <r>
      <rPr>
        <sz val="11"/>
        <color rgb="FFFF0000"/>
        <rFont val="Calibri"/>
        <family val="2"/>
        <scheme val="minor"/>
      </rPr>
      <t xml:space="preserve"> </t>
    </r>
    <r>
      <rPr>
        <sz val="11"/>
        <rFont val="Calibri"/>
        <family val="2"/>
        <scheme val="minor"/>
      </rPr>
      <t>11 of the VITA Standard Contract) and eVA fees. VITA will not be liable for any fees or charges for the Service/Solution that are not set forth in this Excel Pricing Schedule workbook. Any attempt to add these fees to submitted pricing will not be considered.</t>
    </r>
  </si>
  <si>
    <t xml:space="preserve">Supplier must be willing and able to successfully provide the Service/Solution proposed for the prices given and to complete the project on the specific pricing method set forth herein. </t>
  </si>
  <si>
    <t>The pricing information supplied with your proposal must be valid until award of a contract(s) resulting from this RFP.  VITA reserves the right to negotiate and finalize the pricing at its discretion prior to contract award.</t>
  </si>
  <si>
    <t>Any underlying assumptions on Supplier's proposal must be clearly, conspicuously and fully disclosed. The intent of the pricing matrix provided is to implement an acquisition process that is flexible and that supports VITA’s delivery requirements on an individual order basis. If you are proposing more than one Service/Solution type, you may also submit a bundled cost in addition to the separate individual Service/Solution costs.</t>
  </si>
  <si>
    <t>Suppliers are encouraged to propose any discounts available in the "Optional Additional Value" tab. It is expected that any such discounts will be applicable to all Authorized Users.</t>
  </si>
  <si>
    <t>Instructions</t>
  </si>
  <si>
    <r>
      <t>This worksheet of Exhibit B Pricing requires Supplier to provide detailed information and pricing for IT Research Subscription Services (ITRSS)</t>
    </r>
    <r>
      <rPr>
        <b/>
        <sz val="10"/>
        <rFont val="Arial"/>
        <family val="2"/>
      </rPr>
      <t xml:space="preserve"> with no analyst services included.</t>
    </r>
    <r>
      <rPr>
        <sz val="10"/>
        <rFont val="Arial"/>
        <family val="2"/>
      </rPr>
      <t xml:space="preserve"> Supplier is required to provide detailed information and pricing for </t>
    </r>
    <r>
      <rPr>
        <b/>
        <sz val="10"/>
        <rFont val="Arial"/>
        <family val="2"/>
      </rPr>
      <t>at least one of each of the following ITRSS durations:</t>
    </r>
    <r>
      <rPr>
        <sz val="10"/>
        <rFont val="Arial"/>
        <family val="2"/>
      </rPr>
      <t xml:space="preserve"> subscriptions of 3-, 6-, 9-, and 12-month durations. At its option, Supplier may provide detailed information and pricing for additional ITRSS of those same durations. There is no limit on the number of rows, i.e., insert as many rows as necessary. Required detailed information includes: 
- a unique ITRSS # (for identification purposes);
- the name or category of the ITRSS;
- a detailed description of what is included in the ITRSS (e.g., whether subscription service is role-based, number of hours of access to research portal, number of conferences, number of networking events, etc.);
- the number of research subscription seats (licenses) included in the ITRSS; and
- the cost of the ITRSS inclusive of all fees and before any discounts are applied.</t>
    </r>
  </si>
  <si>
    <t>Supplier Response
(There is no limit to the number of rows Supplier may use for each ITRSS duration.)</t>
  </si>
  <si>
    <t>ITRSS #</t>
  </si>
  <si>
    <t>Name or Category of ITRSS</t>
  </si>
  <si>
    <t>Detailed Description of What Is Included</t>
  </si>
  <si>
    <t>Number of Licenses Included</t>
  </si>
  <si>
    <t>Cost
(Inclusive of all fees and before any discounts are applied)</t>
  </si>
  <si>
    <t xml:space="preserve">3-Month Paid Subscription(s)  - must provide at least one ITRSS </t>
  </si>
  <si>
    <t>6-Month Paid Subscription(s)  - must provide at least one ITRSS</t>
  </si>
  <si>
    <t>9-Month Paid Subscription(s)  - must provide at least one ITRSS</t>
  </si>
  <si>
    <t xml:space="preserve">12-Month Paid Subscription(s)  - must provide at least one ITRSS </t>
  </si>
  <si>
    <r>
      <t>At its option, Supplier may include analyst services in any ITRSS listed in Tab 2, "No Analyst Services." If Supplier chooses to provide analyst services, this worksheet of Exhibit B Pricing requires Supplier to provide detailed information and pricing for IT Research Subscription Services (ITRSS)</t>
    </r>
    <r>
      <rPr>
        <b/>
        <sz val="10"/>
        <rFont val="Arial"/>
        <family val="2"/>
      </rPr>
      <t xml:space="preserve"> where analyst services are included.</t>
    </r>
    <r>
      <rPr>
        <sz val="10"/>
        <rFont val="Arial"/>
        <family val="2"/>
      </rPr>
      <t xml:space="preserve"> Supplier may provide detailed information and pricing  for any of the following durations of ITRSS: subscriptions of 3-, 6-, 9-, and 12-month durations. There is no limit on the number of rows, i.e., insert as many rows as necessary. Supplier shall copy and paste the following required detailed information from Tab 2 into Tab 3: 
- a unique ITRSS # (for identification purposes);
- the name or category of the ITRSS;
- a detailed description of what is included in the ITRSS (e.g., whether the subscription service is role-based, number of hours of access to research portal, number of conferences, number of networking events, etc.); and 
- the number of research subscription seats (licenses) included in the ITRSS. 
On Tab 3, Supplier shall also provide the number of analyst hours to be included in the ITRSS (in whole numbers), as well as the cost of the ITRSS inclusive of all fees and before any discounts are applied.</t>
    </r>
  </si>
  <si>
    <t xml:space="preserve">If Authorized Users exhaust the number of analyst hours included in their ITRSS, Supplier should use this worksheet to propose a method by which Authorized Users could purchase additional analyst hours for the remainder of their ITRSS and the cost, if any, thereof.  There is not limit on the number of rows, i.e., insert as many rows as necessary. </t>
  </si>
  <si>
    <t>Supplier Response
(There is no limit to the number of rows Supplier may use in each category.)</t>
  </si>
  <si>
    <t>ITRSS #
(from Tab 2)</t>
  </si>
  <si>
    <t>Name or Category of ITRSS
(from Tab 2)</t>
  </si>
  <si>
    <t>Detailed Description of What Is Included
(from Tab 2)</t>
  </si>
  <si>
    <t>Number of Licenses Included (from Tab 2)</t>
  </si>
  <si>
    <t xml:space="preserve">Number of Analyst Hours (use whole numbers) 
</t>
  </si>
  <si>
    <t xml:space="preserve">3-Month Paid Subscription(s)  </t>
  </si>
  <si>
    <t xml:space="preserve">6-Month Paid Subscription(s)  </t>
  </si>
  <si>
    <t xml:space="preserve">9-Month Paid Subscription(s) </t>
  </si>
  <si>
    <t xml:space="preserve">12-Month Paid Subscription(s) </t>
  </si>
  <si>
    <t>Purchase of Additional Analyst Hours (after the number of analyst hours included in any ITRSS listed above is exhausted)</t>
  </si>
  <si>
    <t>N/A</t>
  </si>
  <si>
    <t xml:space="preserve">To ensure Supplier provides its most competitive pricing to the Commonwealth and other Authorized Users, this worksheet of Exhibit B Pricing requests Supplier to provide Optional Additional Value to its pricing proposal. Examples include, but are not limited to, volume discounts, no-cost trial subscriptions of any duration to introduce new or previous customers to Supplier's services, etc. Any Optional Additional Value proposed by Supplier shall benefit all Authorized Users.   </t>
  </si>
  <si>
    <t xml:space="preserve">Supplier's Optional Additional Value shall apply to each year of the contract term and should show how price will be improved year-over-year. </t>
  </si>
  <si>
    <t>Forrester Research, Inc.</t>
  </si>
  <si>
    <t>Forrester Decisions VIP</t>
  </si>
  <si>
    <t>FD VIP</t>
  </si>
  <si>
    <t>Our premium offering, Forrester Decisions VIP Leader, provides a personalized, one-on-one partnership with a Forrester Executive Partner. This collaboration enables you to shape and execute a long-term strategy focused on maximizing client value through a proven strategic approach. This service includes unlimited access to our entire research library, curated tools, frameworks, unlimited analyst guidance sessions in your service areas, and unlimited certification training courses that are aligned with your Persona. Additional benefits include access to KPIs, planning guides, market forecasts, benchmark data, and webinars, five (5) courtesy guidance sessions for areas outside your service, along with the ability to share ten (10) reports with unlicensed colleagues. You’ll also receive two (2) strategy sessions with an Executive Partner, access to an Executive-level peer network, one (1) VIP event ticket, proactive engagement by your Customer Success Manager (CSM), and the ability to switch service areas. Together, these resources empower you to drive measurable outcomes in progress, retention, and advocacy.</t>
  </si>
  <si>
    <t>Subscription Service</t>
  </si>
  <si>
    <t>Forrester Decisions Leader</t>
  </si>
  <si>
    <t>FD Leader</t>
  </si>
  <si>
    <t>FD Leader – Empower your leaders with the Forrester Decisions Leader service which includes unlimited access to our foundational research, curated tools and frameworks, customer insights, predictions, market forecasts, and webinars, and unlimited analyst guidance sessions in your service area. It also offers access to certification courses aligned with your chosen service, five (5) courtesy guidance sessions to discuss topics outside your service, the ability to share ten (10) reports with unlicensed colleagues and through courtesy views, the ability to view twenty (20) additional research reports on topics that do not align with your services. You also gain access to peer networking, one (1) event ticket, proactive engagement by your Customer Success Manager (CSM), and the ability to switch service areas.</t>
  </si>
  <si>
    <t>Forrester Decisions Leader (2 seats)</t>
  </si>
  <si>
    <t>Forrester Decisions Leader (3 seats)</t>
  </si>
  <si>
    <t>Forrester Decisions Leader (4 seats)</t>
  </si>
  <si>
    <t>Forrester Decisions Leader (5 seats)</t>
  </si>
  <si>
    <t>Forrester Decisions Leader (6 seats)</t>
  </si>
  <si>
    <t>Forrester Decisions Leader (7 seats)</t>
  </si>
  <si>
    <t>Forrester Decisions Leader (8 seats)</t>
  </si>
  <si>
    <t>Forrester Decisions Leader (9 seats)</t>
  </si>
  <si>
    <t>Forrester Decisions Leader (10 seats)</t>
  </si>
  <si>
    <t xml:space="preserve">Forrester Decisions Team </t>
  </si>
  <si>
    <t>Forrester Decisions Team (2 seats)</t>
  </si>
  <si>
    <t>Forrester Decisions Team (3 seats)</t>
  </si>
  <si>
    <t>Forrester Decisions Team (4 seats)</t>
  </si>
  <si>
    <t>Forrester Decisions Team (5 seats)</t>
  </si>
  <si>
    <t>Forrester Decisions Team (6 seats)</t>
  </si>
  <si>
    <t>Forrester Decisions Team (7 seats)</t>
  </si>
  <si>
    <t>Forrester Decisions Team (8 seats)</t>
  </si>
  <si>
    <t>Forrester Decisions Team (9 seats)</t>
  </si>
  <si>
    <t>Forrester Decisions Team (10 seats)</t>
  </si>
  <si>
    <t>FD Team</t>
  </si>
  <si>
    <t>Forrester Decisions Group Reader Access (UP TO 50 people)</t>
  </si>
  <si>
    <t>Forrester Decisions Group Reader Access (UP TO 100 people)</t>
  </si>
  <si>
    <t>Forrester Decisions Group Reader Access (UP TO 250 people)</t>
  </si>
  <si>
    <t>Forrester Decisions Group Reader Access (UP TO 500 people)</t>
  </si>
  <si>
    <t>Forrester Decisions Group Reader Access (UP TO 1000 people)</t>
  </si>
  <si>
    <t>Forrester Decisions Group Reader Access - More than 1000</t>
  </si>
  <si>
    <t>FD Group Reader</t>
  </si>
  <si>
    <t>This research license grants a group of users unlimited access to Forrester Decisions Content for the selected persona-based service area. Through courtesy views, the ability to view ten (10) additional research reports that do not align with your persona-based services. FD Group Reader is available exclusively as an add-on to a Forrester VIP Leader or Forrester Leader license.</t>
  </si>
  <si>
    <t>See Forrester</t>
  </si>
  <si>
    <t>Subscription Services</t>
  </si>
  <si>
    <t>Forrester Decisions Team</t>
  </si>
  <si>
    <t>Unlimited</t>
  </si>
  <si>
    <t>Unlimited Analysts Hours for the licenses listed above</t>
  </si>
  <si>
    <t>Event Ticket(s)</t>
  </si>
  <si>
    <t>Event Tickets</t>
  </si>
  <si>
    <t>Event Ticket Bundle (5)</t>
  </si>
  <si>
    <t>Event Ticket Bundle</t>
  </si>
  <si>
    <t>Certification Courses (ZT, CX, B2B, Leadership) - Online Course</t>
  </si>
  <si>
    <t>Certification - Online Course</t>
  </si>
  <si>
    <t>Certification Courses (ZT, CX, B2B, Leadership) - Online Course (5 seats)</t>
  </si>
  <si>
    <t>Certification Courses (ZT, CX, B2B, Leadership) - Online Course (10 seats)</t>
  </si>
  <si>
    <t>Certification Courses (ZT, CX, B2B, Leadership) - Online Course (20 seats)</t>
  </si>
  <si>
    <t>Certification Courses (ZT, CX, B2B, Leadership) - Online Course (40 seats)</t>
  </si>
  <si>
    <t>Certification Courses (ZT, CX, B2B, Leadership) - Online Course (80 seats)</t>
  </si>
  <si>
    <t>Certification Private Cohort Add-On</t>
  </si>
  <si>
    <t>Certification - Private Cohort</t>
  </si>
  <si>
    <t>Certification Course Wrapper Add-On</t>
  </si>
  <si>
    <t>Certification Wrapper</t>
  </si>
  <si>
    <t>Essentials - Online Course (up to 100 participants) (must be bundled with Essentials Add-On)</t>
  </si>
  <si>
    <t>Essentials - Online Course</t>
  </si>
  <si>
    <t>Essentials - Online Course (up to 500 participants) (must be bundled with Essentials Add-On)</t>
  </si>
  <si>
    <t>Essentials - Online Course (up to 1000 participants) (must be bundled with Essentials Add-On)</t>
  </si>
  <si>
    <t>Essentials Course License - More than 1000</t>
  </si>
  <si>
    <t>Essentials - Basic</t>
  </si>
  <si>
    <t>Essentials Basic</t>
  </si>
  <si>
    <t>Essentials - Enhanced</t>
  </si>
  <si>
    <t>Essentials Enhanced</t>
  </si>
  <si>
    <t>Essentials - Premium</t>
  </si>
  <si>
    <t>Essentials Premium</t>
  </si>
  <si>
    <t>Item</t>
  </si>
  <si>
    <t>#</t>
  </si>
  <si>
    <t>Unit</t>
  </si>
  <si>
    <t>Price</t>
  </si>
  <si>
    <t>Designed for teams, the Forrester Decisions Team service includes unlimited access to our foundational research, curated tools and frameworks, customer insights, predictions, market forecasts, and webinars. It also offers access to a certification course aligned with your chosen service, participation in guidance sessions, and through courtesy views, the ability to view twenty (20) additional research reports on topics that do not align with your services. You can also share ten (10) reports with unlicensed colleagues. FD Team is available exclusively as an add-on to a Forrester VIP Leader or Forrester Leader license.</t>
  </si>
  <si>
    <t>Forrester AI Access (1 seat)</t>
  </si>
  <si>
    <t>FD_AIA_SHELL</t>
  </si>
  <si>
    <t>This service provides full access to Izola’s GenAI capability, which delivers analyst-grade, citation-linked answers in seconds through a simple chat interface, surfacing definitions, trend analyses, best practices, business cases, and next-step guidance directly from Forrester’s proprietary research corpus. AI Access licenses are organized by research domains—Technology, Customer Experience &amp; Digital Product, and B2B Marketing &amp; Product—ensuring that each professional can access insights aligned to their role while collaborating seamlessly across teams. Designed as a self-service research and decision-support solution, AI Access reduces reliance on consultants, accelerates decision-making, and equips teams with clear, data-backed synthesis to drive consistent outcomes across the enterprise.</t>
  </si>
  <si>
    <t>Forrester AI Access (2 seats)</t>
  </si>
  <si>
    <t>Forrester AI Access (3 seats)</t>
  </si>
  <si>
    <t>Forrester AI Access (4 seats)</t>
  </si>
  <si>
    <t>Forrester AI Access (5 seats)</t>
  </si>
  <si>
    <t>Forrester AI Access (6 seats)</t>
  </si>
  <si>
    <t>Forrester AI Access (7 seats)</t>
  </si>
  <si>
    <t>Forrester AI Access (8 seats)</t>
  </si>
  <si>
    <t>Forrester AI Access (9 seats)</t>
  </si>
  <si>
    <t>Forrester AI Access (10 seats)</t>
  </si>
  <si>
    <t>Forrester AI Access (15 seats)</t>
  </si>
  <si>
    <t>Forrester AI Access (20 seats)</t>
  </si>
  <si>
    <t>Forrester AI Access (25 seats)</t>
  </si>
  <si>
    <t>Forrester AI Access (50 seats)</t>
  </si>
  <si>
    <t>Forrester AI Access (100 seats)</t>
  </si>
  <si>
    <t>Forrester AI Access (250 seats)</t>
  </si>
  <si>
    <t>Forrester AI Access (500 seats)</t>
  </si>
  <si>
    <t>Forrester AI Access (1000 seats)</t>
  </si>
  <si>
    <t>Forrester AI Access (1200 seats)</t>
  </si>
  <si>
    <t>Forrester AI Access (2500 seats)</t>
  </si>
  <si>
    <t>Free Trial - 10 business days</t>
  </si>
  <si>
    <t>General Research Access</t>
  </si>
  <si>
    <t>VA-251112-FORR Information Technology (IT) Research Subscription Services
EXHIBIT B
PRICING SCHEDULE (effective 12 January 2026)
INSTRUCTIONS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</si>
</sst>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44" formatCode="_(&quot;$&quot;* #,##0.00_);_(&quot;$&quot;* \(#,##0.00\);_(&quot;$&quot;* &quot;-&quot;??_);_(@_)"/>
    <numFmt numFmtId="43" formatCode="_(* #,##0.00_);_(* \(#,##0.00\);_(* &quot;-&quot;??_);_(@_)"/>
    <numFmt numFmtId="164" formatCode="&quot;$&quot;#,##0.00"/>
  </numFmts>
  <fonts count="18" x14ac:knownFonts="1">
    <font>
      <sz val="11"/>
      <color theme="1"/>
      <name val="Calibri"/>
      <family val="2"/>
      <scheme val="minor"/>
    </font>
    <font>
      <sz val="11"/>
      <color theme="1"/>
      <name val="Avenir Next LT Pro"/>
      <family val="2"/>
    </font>
    <font>
      <sz val="11"/>
      <color rgb="FFFF0000"/>
      <name val="Calibri"/>
      <family val="2"/>
      <scheme val="minor"/>
    </font>
    <font>
      <sz val="11"/>
      <color theme="0"/>
      <name val="Calibri"/>
      <family val="2"/>
      <scheme val="minor"/>
    </font>
    <font>
      <b/>
      <sz val="16"/>
      <color theme="1"/>
      <name val="Calibri"/>
      <family val="2"/>
      <scheme val="minor"/>
    </font>
    <font>
      <b/>
      <sz val="11"/>
      <color theme="1"/>
      <name val="Calibri"/>
      <family val="2"/>
      <scheme val="minor"/>
    </font>
    <font>
      <sz val="10"/>
      <color theme="1"/>
      <name val="Arial"/>
      <family val="2"/>
    </font>
    <font>
      <b/>
      <sz val="10"/>
      <color theme="1"/>
      <name val="Arial"/>
      <family val="2"/>
    </font>
    <font>
      <sz val="11"/>
      <name val="Calibri"/>
      <family val="2"/>
      <scheme val="minor"/>
    </font>
    <font>
      <b/>
      <sz val="16"/>
      <name val="Calibri"/>
      <family val="2"/>
      <scheme val="minor"/>
    </font>
    <font>
      <sz val="10"/>
      <name val="Arial"/>
      <family val="2"/>
    </font>
    <font>
      <b/>
      <sz val="10"/>
      <name val="Arial"/>
      <family val="2"/>
    </font>
    <font>
      <b/>
      <sz val="11"/>
      <name val="Calibri"/>
      <family val="2"/>
      <scheme val="minor"/>
    </font>
    <font>
      <sz val="12"/>
      <name val="Segoe UI"/>
      <family val="2"/>
      <charset val="1"/>
    </font>
    <font>
      <sz val="12"/>
      <color rgb="FF000000"/>
      <name val="Segoe UI"/>
      <family val="2"/>
      <charset val="1"/>
    </font>
    <font>
      <b/>
      <sz val="14"/>
      <name val="Arial"/>
      <family val="2"/>
    </font>
    <font>
      <sz val="12"/>
      <color theme="1"/>
      <name val="Segoe UI"/>
      <family val="2"/>
    </font>
    <font>
      <sz val="12"/>
      <name val="Segoe UI"/>
      <family val="2"/>
    </font>
  </fonts>
  <fills count="7">
    <fill>
      <patternFill patternType="none"/>
    </fill>
    <fill>
      <patternFill patternType="gray125"/>
    </fill>
    <fill>
      <patternFill patternType="solid">
        <fgColor theme="0"/>
        <bgColor indexed="64"/>
      </patternFill>
    </fill>
    <fill>
      <patternFill patternType="solid">
        <fgColor rgb="FF00B0F0"/>
        <bgColor indexed="64"/>
      </patternFill>
    </fill>
    <fill>
      <patternFill patternType="solid">
        <fgColor rgb="FFFFC000"/>
        <bgColor indexed="64"/>
      </patternFill>
    </fill>
    <fill>
      <patternFill patternType="solid">
        <fgColor theme="8"/>
        <bgColor indexed="64"/>
      </patternFill>
    </fill>
    <fill>
      <patternFill patternType="solid">
        <fgColor theme="5" tint="0.39997558519241921"/>
        <bgColor indexed="64"/>
      </patternFill>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s>
  <cellStyleXfs count="1">
    <xf numFmtId="0" fontId="0" fillId="0" borderId="0"/>
  </cellStyleXfs>
  <cellXfs count="69">
    <xf numFmtId="0" fontId="0" fillId="0" borderId="0" xfId="0"/>
    <xf numFmtId="0" fontId="0" fillId="2" borderId="0" xfId="0" applyFill="1"/>
    <xf numFmtId="0" fontId="2" fillId="2" borderId="0" xfId="0" applyFont="1" applyFill="1"/>
    <xf numFmtId="0" fontId="0" fillId="2" borderId="0" xfId="0" applyFill="1" applyAlignment="1">
      <alignment wrapText="1"/>
    </xf>
    <xf numFmtId="0" fontId="0" fillId="0" borderId="0" xfId="0" applyAlignment="1">
      <alignment wrapText="1"/>
    </xf>
    <xf numFmtId="0" fontId="2" fillId="2" borderId="0" xfId="0" applyFont="1" applyFill="1" applyAlignment="1">
      <alignment wrapText="1"/>
    </xf>
    <xf numFmtId="0" fontId="0" fillId="2" borderId="0" xfId="0" applyFill="1" applyAlignment="1">
      <alignment vertical="top"/>
    </xf>
    <xf numFmtId="0" fontId="5" fillId="4" borderId="0" xfId="0" applyFont="1" applyFill="1"/>
    <xf numFmtId="0" fontId="6" fillId="0" borderId="0" xfId="0" applyFont="1"/>
    <xf numFmtId="0" fontId="7" fillId="5" borderId="5" xfId="0" applyFont="1" applyFill="1" applyBorder="1" applyAlignment="1">
      <alignment horizontal="center" vertical="center" wrapText="1"/>
    </xf>
    <xf numFmtId="0" fontId="0" fillId="0" borderId="5" xfId="0" applyBorder="1"/>
    <xf numFmtId="0" fontId="5" fillId="5" borderId="5" xfId="0" applyFont="1" applyFill="1" applyBorder="1" applyAlignment="1">
      <alignment horizontal="center" vertical="top"/>
    </xf>
    <xf numFmtId="0" fontId="5" fillId="5" borderId="5" xfId="0" applyFont="1" applyFill="1" applyBorder="1" applyAlignment="1">
      <alignment horizontal="center" vertical="top" wrapText="1"/>
    </xf>
    <xf numFmtId="0" fontId="5" fillId="0" borderId="5" xfId="0" applyFont="1" applyBorder="1"/>
    <xf numFmtId="0" fontId="5" fillId="6" borderId="5" xfId="0" applyFont="1" applyFill="1" applyBorder="1" applyAlignment="1">
      <alignment horizontal="center" wrapText="1"/>
    </xf>
    <xf numFmtId="0" fontId="5" fillId="6" borderId="5" xfId="0" applyFont="1" applyFill="1" applyBorder="1" applyAlignment="1">
      <alignment horizontal="center" vertical="top" wrapText="1"/>
    </xf>
    <xf numFmtId="0" fontId="0" fillId="0" borderId="0" xfId="0" applyAlignment="1">
      <alignment horizontal="center" vertical="top"/>
    </xf>
    <xf numFmtId="0" fontId="0" fillId="0" borderId="0" xfId="0" applyAlignment="1">
      <alignment vertical="top"/>
    </xf>
    <xf numFmtId="49" fontId="10" fillId="0" borderId="0" xfId="0" applyNumberFormat="1" applyFont="1" applyAlignment="1">
      <alignment horizontal="justify" vertical="center"/>
    </xf>
    <xf numFmtId="49" fontId="10" fillId="0" borderId="0" xfId="0" applyNumberFormat="1" applyFont="1" applyAlignment="1">
      <alignment horizontal="justify" vertical="top"/>
    </xf>
    <xf numFmtId="0" fontId="12" fillId="0" borderId="5" xfId="0" applyFont="1" applyBorder="1"/>
    <xf numFmtId="0" fontId="0" fillId="0" borderId="5" xfId="0" applyBorder="1" applyAlignment="1">
      <alignment horizontal="center" vertical="center" wrapText="1"/>
    </xf>
    <xf numFmtId="0" fontId="0" fillId="0" borderId="5" xfId="0" applyBorder="1" applyAlignment="1">
      <alignment horizontal="center"/>
    </xf>
    <xf numFmtId="0" fontId="0" fillId="0" borderId="5" xfId="0" applyBorder="1" applyAlignment="1">
      <alignment horizontal="center" vertical="center"/>
    </xf>
    <xf numFmtId="0" fontId="0" fillId="0" borderId="5" xfId="0" applyBorder="1" applyAlignment="1">
      <alignment horizontal="left" vertical="center"/>
    </xf>
    <xf numFmtId="164" fontId="0" fillId="0" borderId="5" xfId="0" applyNumberFormat="1" applyBorder="1" applyAlignment="1">
      <alignment horizontal="center" vertical="center"/>
    </xf>
    <xf numFmtId="0" fontId="0" fillId="0" borderId="5" xfId="0" applyBorder="1" applyAlignment="1">
      <alignment vertical="center"/>
    </xf>
    <xf numFmtId="0" fontId="13" fillId="0" borderId="5" xfId="0" applyFont="1" applyBorder="1" applyAlignment="1">
      <alignment horizontal="left" wrapText="1"/>
    </xf>
    <xf numFmtId="0" fontId="13" fillId="0" borderId="5" xfId="0" applyFont="1" applyBorder="1" applyAlignment="1">
      <alignment horizontal="left" vertical="center" wrapText="1"/>
    </xf>
    <xf numFmtId="49" fontId="15" fillId="0" borderId="10" xfId="0" applyNumberFormat="1" applyFont="1" applyBorder="1" applyAlignment="1">
      <alignment horizontal="center" vertical="top"/>
    </xf>
    <xf numFmtId="49" fontId="15" fillId="0" borderId="11" xfId="0" applyNumberFormat="1" applyFont="1" applyBorder="1" applyAlignment="1">
      <alignment horizontal="center" vertical="top"/>
    </xf>
    <xf numFmtId="49" fontId="15" fillId="0" borderId="12" xfId="0" applyNumberFormat="1" applyFont="1" applyBorder="1" applyAlignment="1">
      <alignment horizontal="center" vertical="top"/>
    </xf>
    <xf numFmtId="0" fontId="13" fillId="0" borderId="13" xfId="0" applyFont="1" applyBorder="1" applyAlignment="1">
      <alignment horizontal="left"/>
    </xf>
    <xf numFmtId="44" fontId="13" fillId="0" borderId="14" xfId="0" applyNumberFormat="1" applyFont="1" applyBorder="1"/>
    <xf numFmtId="44" fontId="14" fillId="0" borderId="14" xfId="0" applyNumberFormat="1" applyFont="1" applyBorder="1"/>
    <xf numFmtId="0" fontId="13" fillId="0" borderId="13" xfId="0" applyFont="1" applyBorder="1" applyAlignment="1">
      <alignment horizontal="left" vertical="center" wrapText="1"/>
    </xf>
    <xf numFmtId="44" fontId="14" fillId="0" borderId="14" xfId="0" applyNumberFormat="1" applyFont="1" applyBorder="1" applyAlignment="1">
      <alignment horizontal="center" vertical="center"/>
    </xf>
    <xf numFmtId="0" fontId="13" fillId="0" borderId="15" xfId="0" applyFont="1" applyBorder="1" applyAlignment="1">
      <alignment horizontal="left"/>
    </xf>
    <xf numFmtId="0" fontId="13" fillId="0" borderId="16" xfId="0" applyFont="1" applyBorder="1" applyAlignment="1">
      <alignment horizontal="left" wrapText="1"/>
    </xf>
    <xf numFmtId="44" fontId="0" fillId="0" borderId="5" xfId="0" applyNumberFormat="1" applyBorder="1" applyAlignment="1">
      <alignment horizontal="center" vertical="center"/>
    </xf>
    <xf numFmtId="43" fontId="0" fillId="0" borderId="5" xfId="0" applyNumberFormat="1" applyBorder="1"/>
    <xf numFmtId="0" fontId="13" fillId="0" borderId="5" xfId="0" applyFont="1" applyBorder="1" applyAlignment="1">
      <alignment horizontal="center"/>
    </xf>
    <xf numFmtId="0" fontId="14" fillId="0" borderId="5" xfId="0" applyFont="1" applyBorder="1" applyAlignment="1">
      <alignment horizontal="center"/>
    </xf>
    <xf numFmtId="0" fontId="14" fillId="0" borderId="5" xfId="0" applyFont="1" applyBorder="1" applyAlignment="1">
      <alignment horizontal="center" vertical="center"/>
    </xf>
    <xf numFmtId="0" fontId="13" fillId="0" borderId="16" xfId="0" applyFont="1" applyBorder="1" applyAlignment="1">
      <alignment horizontal="center"/>
    </xf>
    <xf numFmtId="44" fontId="16" fillId="0" borderId="14" xfId="0" applyNumberFormat="1" applyFont="1" applyBorder="1"/>
    <xf numFmtId="44" fontId="14" fillId="0" borderId="18" xfId="0" applyNumberFormat="1" applyFont="1" applyBorder="1" applyAlignment="1">
      <alignment horizontal="center" vertical="center"/>
    </xf>
    <xf numFmtId="44" fontId="17" fillId="0" borderId="14" xfId="0" applyNumberFormat="1" applyFont="1" applyBorder="1"/>
    <xf numFmtId="44" fontId="17" fillId="0" borderId="17" xfId="0" applyNumberFormat="1" applyFont="1" applyBorder="1"/>
    <xf numFmtId="0" fontId="0" fillId="0" borderId="5" xfId="0" applyBorder="1" applyAlignment="1">
      <alignment wrapText="1"/>
    </xf>
    <xf numFmtId="8" fontId="0" fillId="0" borderId="5" xfId="0" applyNumberFormat="1" applyBorder="1" applyAlignment="1">
      <alignment horizontal="center" vertical="center"/>
    </xf>
    <xf numFmtId="0" fontId="2" fillId="2" borderId="0" xfId="0" applyFont="1" applyFill="1" applyAlignment="1">
      <alignment horizontal="left"/>
    </xf>
    <xf numFmtId="0" fontId="8" fillId="2" borderId="5" xfId="0" applyFont="1" applyFill="1" applyBorder="1" applyAlignment="1">
      <alignment horizontal="left" wrapText="1"/>
    </xf>
    <xf numFmtId="0" fontId="1" fillId="0" borderId="0" xfId="0" applyFont="1" applyAlignment="1">
      <alignment horizontal="left" vertical="center" wrapText="1"/>
    </xf>
    <xf numFmtId="0" fontId="3" fillId="3" borderId="6"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9" xfId="0" applyFont="1" applyFill="1" applyBorder="1" applyAlignment="1">
      <alignment horizontal="center" vertical="center" wrapText="1"/>
    </xf>
    <xf numFmtId="0" fontId="9" fillId="0" borderId="1" xfId="0" applyFont="1" applyBorder="1" applyAlignment="1">
      <alignment horizontal="center" wrapText="1"/>
    </xf>
    <xf numFmtId="0" fontId="4" fillId="0" borderId="2" xfId="0" applyFont="1" applyBorder="1" applyAlignment="1">
      <alignment horizontal="center"/>
    </xf>
    <xf numFmtId="0" fontId="4" fillId="0" borderId="3" xfId="0" applyFont="1" applyBorder="1" applyAlignment="1">
      <alignment horizontal="center"/>
    </xf>
    <xf numFmtId="0" fontId="8" fillId="0" borderId="5" xfId="0" applyFont="1" applyBorder="1" applyAlignment="1">
      <alignment wrapText="1"/>
    </xf>
    <xf numFmtId="49" fontId="10" fillId="0" borderId="0" xfId="0" applyNumberFormat="1" applyFont="1" applyAlignment="1">
      <alignment horizontal="left" vertical="center" wrapText="1"/>
    </xf>
    <xf numFmtId="49" fontId="10" fillId="0" borderId="0" xfId="0" applyNumberFormat="1" applyFont="1" applyAlignment="1">
      <alignment horizontal="center" wrapText="1"/>
    </xf>
    <xf numFmtId="49" fontId="13" fillId="0" borderId="5" xfId="0" applyNumberFormat="1" applyFont="1" applyBorder="1" applyAlignment="1">
      <alignment horizontal="center"/>
    </xf>
    <xf numFmtId="49" fontId="13" fillId="0" borderId="14" xfId="0" applyNumberFormat="1" applyFont="1" applyBorder="1" applyAlignment="1">
      <alignment horizontal="center"/>
    </xf>
    <xf numFmtId="8" fontId="0" fillId="0" borderId="5" xfId="0" applyNumberForma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AU16"/>
  <sheetViews>
    <sheetView showGridLines="0" zoomScaleNormal="100" workbookViewId="0">
      <selection activeCell="A8" sqref="A8:J8"/>
    </sheetView>
  </sheetViews>
  <sheetFormatPr defaultColWidth="8.453125" defaultRowHeight="14.5" x14ac:dyDescent="0.35"/>
  <cols>
    <col min="1" max="2" width="8.453125" style="1"/>
    <col min="3" max="3" width="44.453125" style="1" customWidth="1"/>
    <col min="4" max="10" width="8.453125" style="1"/>
    <col min="11" max="11" width="31.36328125" style="6" customWidth="1"/>
    <col min="12" max="16384" width="8.453125" style="1"/>
  </cols>
  <sheetData>
    <row r="1" spans="1:47" ht="85.25" customHeight="1" x14ac:dyDescent="0.5">
      <c r="A1" s="60" t="s">
        <v>130</v>
      </c>
      <c r="B1" s="61"/>
      <c r="C1" s="61"/>
      <c r="D1" s="61"/>
      <c r="E1" s="61"/>
      <c r="F1" s="61"/>
      <c r="G1" s="61"/>
      <c r="H1" s="61"/>
      <c r="I1" s="61"/>
      <c r="J1" s="62"/>
      <c r="K1" s="16"/>
    </row>
    <row r="2" spans="1:47" x14ac:dyDescent="0.35">
      <c r="A2" s="53"/>
      <c r="B2" s="53"/>
      <c r="C2" s="53"/>
      <c r="D2" s="54" t="s">
        <v>34</v>
      </c>
      <c r="E2" s="55"/>
      <c r="F2" s="55"/>
      <c r="G2" s="55"/>
      <c r="H2" s="55"/>
      <c r="I2" s="55"/>
      <c r="J2" s="56"/>
      <c r="K2" s="17"/>
    </row>
    <row r="3" spans="1:47" ht="24.5" customHeight="1" x14ac:dyDescent="0.35">
      <c r="A3" s="53"/>
      <c r="B3" s="53"/>
      <c r="C3" s="53"/>
      <c r="D3" s="57"/>
      <c r="E3" s="58"/>
      <c r="F3" s="58"/>
      <c r="G3" s="58"/>
      <c r="H3" s="58"/>
      <c r="I3" s="58"/>
      <c r="J3" s="59"/>
      <c r="K3" s="17"/>
      <c r="L3" s="2"/>
    </row>
    <row r="4" spans="1:47" ht="50.75" customHeight="1" x14ac:dyDescent="0.35">
      <c r="A4" s="63" t="s">
        <v>0</v>
      </c>
      <c r="B4" s="63"/>
      <c r="C4" s="63"/>
      <c r="D4" s="63"/>
      <c r="E4" s="63"/>
      <c r="F4" s="63"/>
      <c r="G4" s="63"/>
      <c r="H4" s="63"/>
      <c r="I4" s="63"/>
      <c r="J4" s="63"/>
      <c r="K4" s="17"/>
      <c r="M4"/>
    </row>
    <row r="5" spans="1:47" s="3" customFormat="1" ht="70.5" customHeight="1" x14ac:dyDescent="0.35">
      <c r="A5" s="52" t="s">
        <v>1</v>
      </c>
      <c r="B5" s="52"/>
      <c r="C5" s="52"/>
      <c r="D5" s="52"/>
      <c r="E5" s="52"/>
      <c r="F5" s="52"/>
      <c r="G5" s="52"/>
      <c r="H5" s="52"/>
      <c r="I5" s="52"/>
      <c r="J5" s="52"/>
      <c r="K5" s="17"/>
      <c r="M5" s="4"/>
    </row>
    <row r="6" spans="1:47" s="3" customFormat="1" ht="44" customHeight="1" x14ac:dyDescent="0.35">
      <c r="A6" s="52" t="s">
        <v>2</v>
      </c>
      <c r="B6" s="52"/>
      <c r="C6" s="52"/>
      <c r="D6" s="52"/>
      <c r="E6" s="52"/>
      <c r="F6" s="52"/>
      <c r="G6" s="52"/>
      <c r="H6" s="52"/>
      <c r="I6" s="52"/>
      <c r="J6" s="52"/>
      <c r="K6" s="17"/>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row>
    <row r="7" spans="1:47" s="3" customFormat="1" ht="34.5" customHeight="1" x14ac:dyDescent="0.35">
      <c r="A7" s="52" t="s">
        <v>3</v>
      </c>
      <c r="B7" s="52"/>
      <c r="C7" s="52"/>
      <c r="D7" s="52"/>
      <c r="E7" s="52"/>
      <c r="F7" s="52"/>
      <c r="G7" s="52"/>
      <c r="H7" s="52"/>
      <c r="I7" s="52"/>
      <c r="J7" s="52"/>
      <c r="K7" s="17"/>
      <c r="L7" s="5"/>
      <c r="M7" s="4"/>
      <c r="N7" s="4"/>
      <c r="O7" s="4"/>
      <c r="P7" s="4"/>
      <c r="Q7" s="4"/>
      <c r="R7" s="4"/>
      <c r="S7" s="4"/>
      <c r="T7" s="4"/>
      <c r="U7" s="4"/>
      <c r="V7" s="4"/>
      <c r="W7" s="4"/>
      <c r="X7" s="4"/>
      <c r="Y7" s="4"/>
      <c r="Z7" s="4"/>
      <c r="AA7" s="4"/>
      <c r="AB7" s="4"/>
      <c r="AC7" s="4"/>
      <c r="AD7" s="4"/>
      <c r="AE7" s="4"/>
      <c r="AF7" s="4"/>
      <c r="AG7" s="4"/>
    </row>
    <row r="8" spans="1:47" s="3" customFormat="1" ht="63.75" customHeight="1" x14ac:dyDescent="0.35">
      <c r="A8" s="52" t="s">
        <v>4</v>
      </c>
      <c r="B8" s="52"/>
      <c r="C8" s="52"/>
      <c r="D8" s="52"/>
      <c r="E8" s="52"/>
      <c r="F8" s="52"/>
      <c r="G8" s="52"/>
      <c r="H8" s="52"/>
      <c r="I8" s="52"/>
      <c r="J8" s="52"/>
      <c r="K8" s="17"/>
      <c r="M8" s="4"/>
      <c r="N8" s="4"/>
      <c r="O8" s="4"/>
      <c r="P8" s="4"/>
      <c r="Q8" s="4"/>
      <c r="R8" s="4"/>
      <c r="S8" s="4"/>
      <c r="T8" s="4"/>
      <c r="U8" s="4"/>
      <c r="V8" s="4"/>
      <c r="W8" s="4"/>
      <c r="X8" s="4"/>
      <c r="Y8" s="4"/>
      <c r="Z8" s="4"/>
      <c r="AA8" s="4"/>
      <c r="AB8" s="4"/>
      <c r="AC8" s="4"/>
      <c r="AD8" s="4"/>
      <c r="AE8" s="4"/>
      <c r="AF8" s="4"/>
      <c r="AG8" s="4"/>
    </row>
    <row r="9" spans="1:47" s="3" customFormat="1" ht="35" customHeight="1" x14ac:dyDescent="0.35">
      <c r="A9" s="52" t="s">
        <v>5</v>
      </c>
      <c r="B9" s="52"/>
      <c r="C9" s="52"/>
      <c r="D9" s="52"/>
      <c r="E9" s="52"/>
      <c r="F9" s="52"/>
      <c r="G9" s="52"/>
      <c r="H9" s="52"/>
      <c r="I9" s="52"/>
      <c r="J9" s="52"/>
      <c r="K9" s="5"/>
      <c r="L9" s="5"/>
      <c r="M9" s="4"/>
      <c r="N9" s="4"/>
      <c r="O9" s="4"/>
      <c r="P9" s="4"/>
      <c r="Q9" s="4"/>
      <c r="R9" s="4"/>
      <c r="S9" s="4"/>
      <c r="T9" s="4"/>
      <c r="U9" s="4"/>
      <c r="V9" s="4"/>
      <c r="W9" s="4"/>
      <c r="X9" s="4"/>
      <c r="Y9" s="4"/>
      <c r="Z9" s="4"/>
      <c r="AA9" s="4"/>
      <c r="AB9" s="4"/>
      <c r="AC9" s="4"/>
      <c r="AD9" s="4"/>
      <c r="AE9" s="4"/>
      <c r="AF9" s="4"/>
      <c r="AG9" s="4"/>
    </row>
    <row r="10" spans="1:47" x14ac:dyDescent="0.35">
      <c r="A10" s="51"/>
      <c r="B10" s="51"/>
      <c r="C10" s="51"/>
      <c r="D10" s="51"/>
      <c r="E10" s="51"/>
      <c r="F10" s="51"/>
      <c r="G10" s="51"/>
      <c r="H10" s="51"/>
      <c r="I10" s="51"/>
      <c r="J10" s="51"/>
      <c r="K10" s="17"/>
      <c r="M10"/>
      <c r="N10"/>
      <c r="O10"/>
      <c r="P10"/>
      <c r="Q10"/>
      <c r="R10"/>
      <c r="S10"/>
      <c r="T10"/>
      <c r="U10"/>
      <c r="V10"/>
      <c r="W10"/>
      <c r="X10"/>
      <c r="Y10"/>
      <c r="Z10"/>
      <c r="AA10"/>
      <c r="AB10"/>
      <c r="AC10"/>
      <c r="AD10"/>
      <c r="AE10"/>
      <c r="AF10"/>
      <c r="AG10"/>
    </row>
    <row r="11" spans="1:47" x14ac:dyDescent="0.35">
      <c r="L11" s="2"/>
      <c r="M11"/>
      <c r="N11"/>
      <c r="O11"/>
      <c r="P11"/>
      <c r="Q11"/>
      <c r="R11"/>
      <c r="S11"/>
      <c r="T11"/>
      <c r="U11"/>
      <c r="V11"/>
      <c r="W11"/>
      <c r="X11"/>
      <c r="Y11"/>
      <c r="Z11"/>
      <c r="AA11"/>
      <c r="AB11"/>
      <c r="AC11"/>
      <c r="AD11"/>
      <c r="AE11"/>
      <c r="AF11"/>
      <c r="AG11"/>
    </row>
    <row r="12" spans="1:47" x14ac:dyDescent="0.35">
      <c r="M12"/>
      <c r="N12"/>
      <c r="O12"/>
      <c r="P12"/>
      <c r="Q12"/>
      <c r="R12"/>
      <c r="S12"/>
      <c r="T12"/>
      <c r="U12"/>
      <c r="V12"/>
      <c r="W12"/>
      <c r="X12"/>
      <c r="Y12"/>
      <c r="Z12"/>
      <c r="AA12"/>
      <c r="AB12"/>
      <c r="AC12"/>
      <c r="AD12"/>
      <c r="AE12"/>
      <c r="AF12"/>
      <c r="AG12"/>
    </row>
    <row r="13" spans="1:47" x14ac:dyDescent="0.35">
      <c r="M13"/>
      <c r="N13"/>
      <c r="O13"/>
      <c r="P13"/>
      <c r="Q13"/>
      <c r="R13"/>
      <c r="S13"/>
      <c r="T13"/>
      <c r="U13"/>
      <c r="V13"/>
      <c r="W13"/>
      <c r="X13"/>
      <c r="Y13"/>
      <c r="Z13"/>
      <c r="AA13"/>
      <c r="AB13"/>
      <c r="AC13"/>
      <c r="AD13"/>
      <c r="AE13"/>
      <c r="AF13"/>
      <c r="AG13"/>
    </row>
    <row r="14" spans="1:47" x14ac:dyDescent="0.35">
      <c r="M14"/>
      <c r="N14"/>
      <c r="O14"/>
      <c r="P14"/>
      <c r="Q14"/>
      <c r="R14"/>
      <c r="S14"/>
      <c r="T14"/>
      <c r="U14"/>
      <c r="V14"/>
      <c r="W14"/>
      <c r="X14"/>
      <c r="Y14"/>
      <c r="Z14"/>
      <c r="AA14"/>
      <c r="AB14"/>
      <c r="AC14"/>
      <c r="AD14"/>
      <c r="AE14"/>
      <c r="AF14"/>
      <c r="AG14"/>
    </row>
    <row r="15" spans="1:47" x14ac:dyDescent="0.35">
      <c r="M15"/>
    </row>
    <row r="16" spans="1:47" x14ac:dyDescent="0.35">
      <c r="M16"/>
    </row>
  </sheetData>
  <mergeCells count="10">
    <mergeCell ref="A10:J10"/>
    <mergeCell ref="A8:J8"/>
    <mergeCell ref="A2:C3"/>
    <mergeCell ref="D2:J3"/>
    <mergeCell ref="A1:J1"/>
    <mergeCell ref="A4:J4"/>
    <mergeCell ref="A5:J5"/>
    <mergeCell ref="A6:J6"/>
    <mergeCell ref="A7:J7"/>
    <mergeCell ref="A9:J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E503F-6541-4820-9856-8AC5580BC2BF}">
  <dimension ref="A1:F54"/>
  <sheetViews>
    <sheetView topLeftCell="A54" zoomScale="90" zoomScaleNormal="90" workbookViewId="0">
      <selection activeCell="H35" sqref="H35"/>
    </sheetView>
  </sheetViews>
  <sheetFormatPr defaultColWidth="8.81640625" defaultRowHeight="14.5" x14ac:dyDescent="0.35"/>
  <cols>
    <col min="1" max="1" width="98" customWidth="1"/>
    <col min="2" max="2" width="20.36328125" customWidth="1"/>
    <col min="3" max="3" width="23.1796875" customWidth="1"/>
    <col min="4" max="4" width="61.81640625" customWidth="1"/>
    <col min="5" max="5" width="19.453125" customWidth="1"/>
    <col min="6" max="6" width="27.6328125" customWidth="1"/>
  </cols>
  <sheetData>
    <row r="1" spans="1:6" x14ac:dyDescent="0.35">
      <c r="A1" s="7" t="s">
        <v>6</v>
      </c>
    </row>
    <row r="2" spans="1:6" ht="137" customHeight="1" x14ac:dyDescent="0.35">
      <c r="A2" s="64" t="s">
        <v>7</v>
      </c>
      <c r="B2" s="64"/>
      <c r="C2" s="64"/>
      <c r="D2" s="64"/>
    </row>
    <row r="3" spans="1:6" x14ac:dyDescent="0.35">
      <c r="A3" s="8"/>
    </row>
    <row r="5" spans="1:6" ht="43.5" x14ac:dyDescent="0.35">
      <c r="A5" s="9" t="s">
        <v>8</v>
      </c>
      <c r="B5" s="11" t="s">
        <v>9</v>
      </c>
      <c r="C5" s="12" t="s">
        <v>10</v>
      </c>
      <c r="D5" s="12" t="s">
        <v>11</v>
      </c>
      <c r="E5" s="12" t="s">
        <v>12</v>
      </c>
      <c r="F5" s="12" t="s">
        <v>13</v>
      </c>
    </row>
    <row r="6" spans="1:6" x14ac:dyDescent="0.35">
      <c r="A6" s="13" t="s">
        <v>14</v>
      </c>
      <c r="B6" s="10"/>
      <c r="C6" s="10"/>
      <c r="D6" s="10"/>
      <c r="E6" s="10"/>
      <c r="F6" s="10"/>
    </row>
    <row r="7" spans="1:6" ht="130.5" x14ac:dyDescent="0.35">
      <c r="A7" s="26" t="s">
        <v>72</v>
      </c>
      <c r="B7" s="23" t="s">
        <v>61</v>
      </c>
      <c r="C7" s="23" t="s">
        <v>71</v>
      </c>
      <c r="D7" s="21" t="s">
        <v>105</v>
      </c>
      <c r="E7" s="23">
        <v>1</v>
      </c>
      <c r="F7" s="39">
        <f>19171.36</f>
        <v>19171.36</v>
      </c>
    </row>
    <row r="8" spans="1:6" x14ac:dyDescent="0.35">
      <c r="A8" s="10"/>
      <c r="B8" s="22"/>
      <c r="C8" s="23"/>
      <c r="D8" s="10"/>
      <c r="E8" s="10"/>
      <c r="F8" s="40"/>
    </row>
    <row r="9" spans="1:6" x14ac:dyDescent="0.35">
      <c r="A9" s="10"/>
      <c r="B9" s="22"/>
      <c r="C9" s="23"/>
      <c r="D9" s="10"/>
      <c r="E9" s="10"/>
      <c r="F9" s="40"/>
    </row>
    <row r="10" spans="1:6" x14ac:dyDescent="0.35">
      <c r="A10" s="13" t="s">
        <v>15</v>
      </c>
      <c r="B10" s="22"/>
      <c r="C10" s="23"/>
      <c r="D10" s="10"/>
      <c r="E10" s="10"/>
      <c r="F10" s="40"/>
    </row>
    <row r="11" spans="1:6" ht="130.5" x14ac:dyDescent="0.35">
      <c r="A11" s="26" t="s">
        <v>72</v>
      </c>
      <c r="B11" s="23" t="s">
        <v>61</v>
      </c>
      <c r="C11" s="23" t="s">
        <v>71</v>
      </c>
      <c r="D11" s="21" t="s">
        <v>105</v>
      </c>
      <c r="E11" s="23">
        <v>1</v>
      </c>
      <c r="F11" s="39">
        <f>19171.36</f>
        <v>19171.36</v>
      </c>
    </row>
    <row r="12" spans="1:6" x14ac:dyDescent="0.35">
      <c r="A12" s="10"/>
      <c r="B12" s="22"/>
      <c r="C12" s="23"/>
      <c r="D12" s="10"/>
      <c r="E12" s="10"/>
      <c r="F12" s="40"/>
    </row>
    <row r="13" spans="1:6" x14ac:dyDescent="0.35">
      <c r="A13" s="10"/>
      <c r="B13" s="22"/>
      <c r="C13" s="23"/>
      <c r="D13" s="10"/>
      <c r="E13" s="10"/>
      <c r="F13" s="40"/>
    </row>
    <row r="14" spans="1:6" x14ac:dyDescent="0.35">
      <c r="A14" s="13" t="s">
        <v>16</v>
      </c>
      <c r="B14" s="22"/>
      <c r="C14" s="23"/>
      <c r="D14" s="10"/>
      <c r="E14" s="10"/>
      <c r="F14" s="40"/>
    </row>
    <row r="15" spans="1:6" ht="130.5" x14ac:dyDescent="0.35">
      <c r="A15" s="26" t="s">
        <v>72</v>
      </c>
      <c r="B15" s="23" t="s">
        <v>61</v>
      </c>
      <c r="C15" s="23" t="s">
        <v>71</v>
      </c>
      <c r="D15" s="21" t="s">
        <v>105</v>
      </c>
      <c r="E15" s="23">
        <v>1</v>
      </c>
      <c r="F15" s="39">
        <f>19171.36</f>
        <v>19171.36</v>
      </c>
    </row>
    <row r="16" spans="1:6" x14ac:dyDescent="0.35">
      <c r="A16" s="10"/>
      <c r="B16" s="10"/>
      <c r="C16" s="10"/>
      <c r="D16" s="10"/>
      <c r="E16" s="10"/>
      <c r="F16" s="40"/>
    </row>
    <row r="17" spans="1:6" x14ac:dyDescent="0.35">
      <c r="A17" s="10"/>
      <c r="B17" s="10"/>
      <c r="C17" s="10"/>
      <c r="D17" s="10"/>
      <c r="E17" s="10"/>
      <c r="F17" s="40"/>
    </row>
    <row r="18" spans="1:6" x14ac:dyDescent="0.35">
      <c r="A18" s="13" t="s">
        <v>17</v>
      </c>
      <c r="B18" s="10"/>
      <c r="C18" s="10"/>
      <c r="D18" s="10"/>
      <c r="E18" s="10"/>
      <c r="F18" s="40"/>
    </row>
    <row r="19" spans="1:6" ht="130.5" x14ac:dyDescent="0.35">
      <c r="A19" s="24" t="s">
        <v>51</v>
      </c>
      <c r="B19" s="23" t="s">
        <v>61</v>
      </c>
      <c r="C19" s="23" t="s">
        <v>38</v>
      </c>
      <c r="D19" s="21" t="s">
        <v>105</v>
      </c>
      <c r="E19" s="23">
        <v>1</v>
      </c>
      <c r="F19" s="39">
        <f>19171.36</f>
        <v>19171.36</v>
      </c>
    </row>
    <row r="20" spans="1:6" ht="130.5" x14ac:dyDescent="0.35">
      <c r="A20" s="24" t="s">
        <v>52</v>
      </c>
      <c r="B20" s="23" t="s">
        <v>61</v>
      </c>
      <c r="C20" s="23" t="s">
        <v>38</v>
      </c>
      <c r="D20" s="21" t="s">
        <v>105</v>
      </c>
      <c r="E20" s="23">
        <v>1</v>
      </c>
      <c r="F20" s="39">
        <f>31714.98</f>
        <v>31714.98</v>
      </c>
    </row>
    <row r="21" spans="1:6" ht="130.5" x14ac:dyDescent="0.35">
      <c r="A21" s="24" t="s">
        <v>53</v>
      </c>
      <c r="B21" s="23" t="s">
        <v>61</v>
      </c>
      <c r="C21" s="23" t="s">
        <v>38</v>
      </c>
      <c r="D21" s="21" t="s">
        <v>105</v>
      </c>
      <c r="E21" s="23">
        <v>1</v>
      </c>
      <c r="F21" s="39">
        <f>40689.81</f>
        <v>40689.81</v>
      </c>
    </row>
    <row r="22" spans="1:6" ht="130.5" x14ac:dyDescent="0.35">
      <c r="A22" s="24" t="s">
        <v>54</v>
      </c>
      <c r="B22" s="23" t="s">
        <v>61</v>
      </c>
      <c r="C22" s="23" t="s">
        <v>38</v>
      </c>
      <c r="D22" s="21" t="s">
        <v>105</v>
      </c>
      <c r="E22" s="23">
        <v>1</v>
      </c>
      <c r="F22" s="39">
        <f>49666.6</f>
        <v>49666.6</v>
      </c>
    </row>
    <row r="23" spans="1:6" ht="130.5" x14ac:dyDescent="0.35">
      <c r="A23" s="24" t="s">
        <v>55</v>
      </c>
      <c r="B23" s="23" t="s">
        <v>61</v>
      </c>
      <c r="C23" s="23" t="s">
        <v>38</v>
      </c>
      <c r="D23" s="21" t="s">
        <v>105</v>
      </c>
      <c r="E23" s="23">
        <v>1</v>
      </c>
      <c r="F23" s="39">
        <f>58639.5</f>
        <v>58639.5</v>
      </c>
    </row>
    <row r="24" spans="1:6" ht="130.5" x14ac:dyDescent="0.35">
      <c r="A24" s="24" t="s">
        <v>56</v>
      </c>
      <c r="B24" s="23" t="s">
        <v>61</v>
      </c>
      <c r="C24" s="23" t="s">
        <v>38</v>
      </c>
      <c r="D24" s="21" t="s">
        <v>105</v>
      </c>
      <c r="E24" s="23">
        <v>1</v>
      </c>
      <c r="F24" s="39">
        <f>67614.36</f>
        <v>67614.36</v>
      </c>
    </row>
    <row r="25" spans="1:6" ht="130.5" x14ac:dyDescent="0.35">
      <c r="A25" s="24" t="s">
        <v>57</v>
      </c>
      <c r="B25" s="23" t="s">
        <v>61</v>
      </c>
      <c r="C25" s="23" t="s">
        <v>38</v>
      </c>
      <c r="D25" s="21" t="s">
        <v>105</v>
      </c>
      <c r="E25" s="23">
        <v>1</v>
      </c>
      <c r="F25" s="39">
        <f>75570.53</f>
        <v>75570.53</v>
      </c>
    </row>
    <row r="26" spans="1:6" ht="130.5" x14ac:dyDescent="0.35">
      <c r="A26" s="24" t="s">
        <v>58</v>
      </c>
      <c r="B26" s="23" t="s">
        <v>61</v>
      </c>
      <c r="C26" s="23" t="s">
        <v>38</v>
      </c>
      <c r="D26" s="21" t="s">
        <v>105</v>
      </c>
      <c r="E26" s="23">
        <v>1</v>
      </c>
      <c r="F26" s="39">
        <f>83526.64</f>
        <v>83526.64</v>
      </c>
    </row>
    <row r="27" spans="1:6" ht="130.5" x14ac:dyDescent="0.35">
      <c r="A27" s="24" t="s">
        <v>59</v>
      </c>
      <c r="B27" s="23" t="s">
        <v>61</v>
      </c>
      <c r="C27" s="23" t="s">
        <v>38</v>
      </c>
      <c r="D27" s="21" t="s">
        <v>105</v>
      </c>
      <c r="E27" s="23">
        <v>1</v>
      </c>
      <c r="F27" s="39">
        <f>91482.84</f>
        <v>91482.84</v>
      </c>
    </row>
    <row r="28" spans="1:6" ht="130.5" x14ac:dyDescent="0.35">
      <c r="A28" s="24" t="s">
        <v>60</v>
      </c>
      <c r="B28" s="23" t="s">
        <v>61</v>
      </c>
      <c r="C28" s="23" t="s">
        <v>38</v>
      </c>
      <c r="D28" s="21" t="s">
        <v>105</v>
      </c>
      <c r="E28" s="23">
        <v>1</v>
      </c>
      <c r="F28" s="39">
        <f>99435.1</f>
        <v>99435.1</v>
      </c>
    </row>
    <row r="29" spans="1:6" ht="87" x14ac:dyDescent="0.35">
      <c r="A29" s="24" t="s">
        <v>62</v>
      </c>
      <c r="B29" s="23" t="s">
        <v>68</v>
      </c>
      <c r="C29" s="23" t="s">
        <v>38</v>
      </c>
      <c r="D29" s="21" t="s">
        <v>69</v>
      </c>
      <c r="E29" s="23">
        <v>1</v>
      </c>
      <c r="F29" s="39">
        <f>107063.31</f>
        <v>107063.31</v>
      </c>
    </row>
    <row r="30" spans="1:6" ht="87" x14ac:dyDescent="0.35">
      <c r="A30" s="24" t="s">
        <v>63</v>
      </c>
      <c r="B30" s="23" t="s">
        <v>68</v>
      </c>
      <c r="C30" s="23" t="s">
        <v>38</v>
      </c>
      <c r="D30" s="21" t="s">
        <v>69</v>
      </c>
      <c r="E30" s="23">
        <v>1</v>
      </c>
      <c r="F30" s="39">
        <f>152917.8</f>
        <v>152917.79999999999</v>
      </c>
    </row>
    <row r="31" spans="1:6" ht="87" x14ac:dyDescent="0.35">
      <c r="A31" s="24" t="s">
        <v>64</v>
      </c>
      <c r="B31" s="23" t="s">
        <v>68</v>
      </c>
      <c r="C31" s="23" t="s">
        <v>38</v>
      </c>
      <c r="D31" s="21" t="s">
        <v>69</v>
      </c>
      <c r="E31" s="23">
        <v>1</v>
      </c>
      <c r="F31" s="39">
        <f>254911.45</f>
        <v>254911.45</v>
      </c>
    </row>
    <row r="32" spans="1:6" ht="87" x14ac:dyDescent="0.35">
      <c r="A32" s="24" t="s">
        <v>65</v>
      </c>
      <c r="B32" s="23" t="s">
        <v>68</v>
      </c>
      <c r="C32" s="23" t="s">
        <v>38</v>
      </c>
      <c r="D32" s="21" t="s">
        <v>69</v>
      </c>
      <c r="E32" s="23">
        <v>1</v>
      </c>
      <c r="F32" s="39">
        <f>407846.25</f>
        <v>407846.25</v>
      </c>
    </row>
    <row r="33" spans="1:6" ht="87" x14ac:dyDescent="0.35">
      <c r="A33" s="24" t="s">
        <v>66</v>
      </c>
      <c r="B33" s="23" t="s">
        <v>68</v>
      </c>
      <c r="C33" s="23" t="s">
        <v>38</v>
      </c>
      <c r="D33" s="21" t="s">
        <v>69</v>
      </c>
      <c r="E33" s="23">
        <v>1</v>
      </c>
      <c r="F33" s="39">
        <f>611772</f>
        <v>611772</v>
      </c>
    </row>
    <row r="34" spans="1:6" ht="87" x14ac:dyDescent="0.35">
      <c r="A34" s="24" t="s">
        <v>67</v>
      </c>
      <c r="B34" s="23" t="s">
        <v>68</v>
      </c>
      <c r="C34" s="23" t="s">
        <v>38</v>
      </c>
      <c r="D34" s="21" t="s">
        <v>69</v>
      </c>
      <c r="E34" s="23">
        <v>1</v>
      </c>
      <c r="F34" s="25" t="s">
        <v>70</v>
      </c>
    </row>
    <row r="35" spans="1:6" ht="174" x14ac:dyDescent="0.35">
      <c r="A35" s="24" t="s">
        <v>106</v>
      </c>
      <c r="B35" s="23" t="s">
        <v>107</v>
      </c>
      <c r="C35" s="23" t="s">
        <v>38</v>
      </c>
      <c r="D35" s="49" t="s">
        <v>108</v>
      </c>
      <c r="E35" s="23">
        <v>1</v>
      </c>
      <c r="F35" s="68">
        <v>13852.067499999999</v>
      </c>
    </row>
    <row r="36" spans="1:6" ht="174" x14ac:dyDescent="0.35">
      <c r="A36" s="24" t="s">
        <v>109</v>
      </c>
      <c r="B36" s="23" t="s">
        <v>107</v>
      </c>
      <c r="C36" s="23" t="s">
        <v>38</v>
      </c>
      <c r="D36" s="49" t="s">
        <v>108</v>
      </c>
      <c r="E36" s="23">
        <v>2</v>
      </c>
      <c r="F36" s="68">
        <v>24552.148000000001</v>
      </c>
    </row>
    <row r="37" spans="1:6" ht="174" x14ac:dyDescent="0.35">
      <c r="A37" s="24" t="s">
        <v>110</v>
      </c>
      <c r="B37" s="23" t="s">
        <v>107</v>
      </c>
      <c r="C37" s="23" t="s">
        <v>38</v>
      </c>
      <c r="D37" s="49" t="s">
        <v>108</v>
      </c>
      <c r="E37" s="23">
        <v>3</v>
      </c>
      <c r="F37" s="68">
        <v>31500.030999999999</v>
      </c>
    </row>
    <row r="38" spans="1:6" ht="174" x14ac:dyDescent="0.35">
      <c r="A38" s="24" t="s">
        <v>111</v>
      </c>
      <c r="B38" s="23" t="s">
        <v>107</v>
      </c>
      <c r="C38" s="23" t="s">
        <v>38</v>
      </c>
      <c r="D38" s="49" t="s">
        <v>108</v>
      </c>
      <c r="E38" s="23">
        <v>4</v>
      </c>
      <c r="F38" s="68">
        <v>38449.3675</v>
      </c>
    </row>
    <row r="39" spans="1:6" ht="174" x14ac:dyDescent="0.35">
      <c r="A39" s="24" t="s">
        <v>112</v>
      </c>
      <c r="B39" s="23" t="s">
        <v>107</v>
      </c>
      <c r="C39" s="23" t="s">
        <v>38</v>
      </c>
      <c r="D39" s="49" t="s">
        <v>108</v>
      </c>
      <c r="E39" s="23">
        <v>5</v>
      </c>
      <c r="F39" s="68">
        <v>45395.788500000002</v>
      </c>
    </row>
    <row r="40" spans="1:6" ht="174" x14ac:dyDescent="0.35">
      <c r="A40" s="24" t="s">
        <v>113</v>
      </c>
      <c r="B40" s="23" t="s">
        <v>107</v>
      </c>
      <c r="C40" s="23" t="s">
        <v>38</v>
      </c>
      <c r="D40" s="49" t="s">
        <v>108</v>
      </c>
      <c r="E40" s="23">
        <v>6</v>
      </c>
      <c r="F40" s="68">
        <v>52343.680679999998</v>
      </c>
    </row>
    <row r="41" spans="1:6" ht="174" x14ac:dyDescent="0.35">
      <c r="A41" s="24" t="s">
        <v>114</v>
      </c>
      <c r="B41" s="23" t="s">
        <v>107</v>
      </c>
      <c r="C41" s="23" t="s">
        <v>38</v>
      </c>
      <c r="D41" s="49" t="s">
        <v>108</v>
      </c>
      <c r="E41" s="23">
        <v>7</v>
      </c>
      <c r="F41" s="68">
        <v>58502.94660000001</v>
      </c>
    </row>
    <row r="42" spans="1:6" ht="174" x14ac:dyDescent="0.35">
      <c r="A42" s="24" t="s">
        <v>115</v>
      </c>
      <c r="B42" s="23" t="s">
        <v>107</v>
      </c>
      <c r="C42" s="23" t="s">
        <v>38</v>
      </c>
      <c r="D42" s="49" t="s">
        <v>108</v>
      </c>
      <c r="E42" s="23">
        <v>8</v>
      </c>
      <c r="F42" s="68">
        <v>64662.160500000005</v>
      </c>
    </row>
    <row r="43" spans="1:6" ht="174" x14ac:dyDescent="0.35">
      <c r="A43" s="24" t="s">
        <v>116</v>
      </c>
      <c r="B43" s="23" t="s">
        <v>107</v>
      </c>
      <c r="C43" s="23" t="s">
        <v>38</v>
      </c>
      <c r="D43" s="49" t="s">
        <v>108</v>
      </c>
      <c r="E43" s="23">
        <v>9</v>
      </c>
      <c r="F43" s="68">
        <v>70821.450900000011</v>
      </c>
    </row>
    <row r="44" spans="1:6" ht="174" x14ac:dyDescent="0.35">
      <c r="A44" s="24" t="s">
        <v>117</v>
      </c>
      <c r="B44" s="23" t="s">
        <v>107</v>
      </c>
      <c r="C44" s="23" t="s">
        <v>38</v>
      </c>
      <c r="D44" s="49" t="s">
        <v>108</v>
      </c>
      <c r="E44" s="23">
        <v>10</v>
      </c>
      <c r="F44" s="68">
        <v>76977.7</v>
      </c>
    </row>
    <row r="45" spans="1:6" ht="174" x14ac:dyDescent="0.35">
      <c r="A45" s="24" t="s">
        <v>118</v>
      </c>
      <c r="B45" s="23" t="s">
        <v>107</v>
      </c>
      <c r="C45" s="23" t="s">
        <v>38</v>
      </c>
      <c r="D45" s="49" t="s">
        <v>108</v>
      </c>
      <c r="E45" s="23">
        <v>15</v>
      </c>
      <c r="F45" s="68">
        <v>99006.850800000015</v>
      </c>
    </row>
    <row r="46" spans="1:6" ht="174" x14ac:dyDescent="0.35">
      <c r="A46" s="24" t="s">
        <v>119</v>
      </c>
      <c r="B46" s="23" t="s">
        <v>107</v>
      </c>
      <c r="C46" s="23" t="s">
        <v>38</v>
      </c>
      <c r="D46" s="49" t="s">
        <v>108</v>
      </c>
      <c r="E46" s="23">
        <v>20</v>
      </c>
      <c r="F46" s="68">
        <v>121039.4016</v>
      </c>
    </row>
    <row r="47" spans="1:6" ht="174" x14ac:dyDescent="0.35">
      <c r="A47" s="24" t="s">
        <v>120</v>
      </c>
      <c r="B47" s="23" t="s">
        <v>107</v>
      </c>
      <c r="C47" s="23" t="s">
        <v>38</v>
      </c>
      <c r="D47" s="49" t="s">
        <v>108</v>
      </c>
      <c r="E47" s="23">
        <v>25</v>
      </c>
      <c r="F47" s="68">
        <v>134694.23850000001</v>
      </c>
    </row>
    <row r="48" spans="1:6" ht="174" x14ac:dyDescent="0.35">
      <c r="A48" s="24" t="s">
        <v>121</v>
      </c>
      <c r="B48" s="23" t="s">
        <v>107</v>
      </c>
      <c r="C48" s="23" t="s">
        <v>38</v>
      </c>
      <c r="D48" s="49" t="s">
        <v>108</v>
      </c>
      <c r="E48" s="23">
        <v>50</v>
      </c>
      <c r="F48" s="68">
        <v>188590.70699999999</v>
      </c>
    </row>
    <row r="49" spans="1:6" ht="174" x14ac:dyDescent="0.35">
      <c r="A49" s="24" t="s">
        <v>122</v>
      </c>
      <c r="B49" s="23" t="s">
        <v>107</v>
      </c>
      <c r="C49" s="23" t="s">
        <v>38</v>
      </c>
      <c r="D49" s="49" t="s">
        <v>108</v>
      </c>
      <c r="E49" s="23">
        <v>100</v>
      </c>
      <c r="F49" s="68">
        <v>264064.53600000002</v>
      </c>
    </row>
    <row r="50" spans="1:6" ht="174" x14ac:dyDescent="0.35">
      <c r="A50" s="24" t="s">
        <v>123</v>
      </c>
      <c r="B50" s="23" t="s">
        <v>107</v>
      </c>
      <c r="C50" s="23" t="s">
        <v>38</v>
      </c>
      <c r="D50" s="49" t="s">
        <v>108</v>
      </c>
      <c r="E50" s="23">
        <v>250</v>
      </c>
      <c r="F50" s="68">
        <v>462073.005</v>
      </c>
    </row>
    <row r="51" spans="1:6" ht="174" x14ac:dyDescent="0.35">
      <c r="A51" s="24" t="s">
        <v>124</v>
      </c>
      <c r="B51" s="23" t="s">
        <v>107</v>
      </c>
      <c r="C51" s="23" t="s">
        <v>38</v>
      </c>
      <c r="D51" s="49" t="s">
        <v>108</v>
      </c>
      <c r="E51" s="23">
        <v>500</v>
      </c>
      <c r="F51" s="68">
        <v>646753.94999999995</v>
      </c>
    </row>
    <row r="52" spans="1:6" ht="174" x14ac:dyDescent="0.35">
      <c r="A52" s="24" t="s">
        <v>125</v>
      </c>
      <c r="B52" s="23" t="s">
        <v>107</v>
      </c>
      <c r="C52" s="23" t="s">
        <v>38</v>
      </c>
      <c r="D52" s="49" t="s">
        <v>108</v>
      </c>
      <c r="E52" s="23">
        <v>1000</v>
      </c>
      <c r="F52" s="68">
        <v>965111.76</v>
      </c>
    </row>
    <row r="53" spans="1:6" ht="174" x14ac:dyDescent="0.35">
      <c r="A53" s="24" t="s">
        <v>126</v>
      </c>
      <c r="B53" s="23" t="s">
        <v>107</v>
      </c>
      <c r="C53" s="23" t="s">
        <v>38</v>
      </c>
      <c r="D53" s="49" t="s">
        <v>108</v>
      </c>
      <c r="E53" s="23">
        <v>1200</v>
      </c>
      <c r="F53" s="50">
        <v>1261584</v>
      </c>
    </row>
    <row r="54" spans="1:6" ht="174" x14ac:dyDescent="0.35">
      <c r="A54" s="24" t="s">
        <v>127</v>
      </c>
      <c r="B54" s="23" t="s">
        <v>107</v>
      </c>
      <c r="C54" s="23" t="s">
        <v>38</v>
      </c>
      <c r="D54" s="49" t="s">
        <v>108</v>
      </c>
      <c r="E54" s="23">
        <v>2500</v>
      </c>
      <c r="F54" s="50">
        <v>2010325</v>
      </c>
    </row>
  </sheetData>
  <mergeCells count="1">
    <mergeCell ref="A2:D2"/>
  </mergeCells>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997158-6EDF-4F08-96CA-8E65F635BB68}">
  <dimension ref="A1:G46"/>
  <sheetViews>
    <sheetView topLeftCell="A6" zoomScale="90" zoomScaleNormal="90" workbookViewId="0">
      <selection activeCell="A21" sqref="A21"/>
    </sheetView>
  </sheetViews>
  <sheetFormatPr defaultColWidth="8.81640625" defaultRowHeight="14.5" x14ac:dyDescent="0.35"/>
  <cols>
    <col min="1" max="1" width="135" customWidth="1"/>
    <col min="2" max="2" width="11.6328125" customWidth="1"/>
    <col min="3" max="3" width="25.453125" customWidth="1"/>
    <col min="4" max="4" width="55.453125" customWidth="1"/>
    <col min="5" max="5" width="12.453125" customWidth="1"/>
    <col min="6" max="6" width="13.1796875" customWidth="1"/>
    <col min="7" max="7" width="15" customWidth="1"/>
  </cols>
  <sheetData>
    <row r="1" spans="1:7" x14ac:dyDescent="0.35">
      <c r="A1" s="7" t="s">
        <v>6</v>
      </c>
    </row>
    <row r="2" spans="1:7" ht="150" customHeight="1" x14ac:dyDescent="0.35">
      <c r="A2" s="65" t="s">
        <v>18</v>
      </c>
      <c r="B2" s="65"/>
      <c r="C2" s="65"/>
    </row>
    <row r="3" spans="1:7" ht="32.5" customHeight="1" x14ac:dyDescent="0.35">
      <c r="A3" s="65" t="s">
        <v>19</v>
      </c>
      <c r="B3" s="65"/>
      <c r="C3" s="65"/>
    </row>
    <row r="4" spans="1:7" x14ac:dyDescent="0.35">
      <c r="A4" s="8"/>
    </row>
    <row r="5" spans="1:7" x14ac:dyDescent="0.35">
      <c r="A5" s="8"/>
    </row>
    <row r="6" spans="1:7" ht="72.5" x14ac:dyDescent="0.35">
      <c r="A6" s="9" t="s">
        <v>20</v>
      </c>
      <c r="B6" s="12" t="s">
        <v>21</v>
      </c>
      <c r="C6" s="12" t="s">
        <v>22</v>
      </c>
      <c r="D6" s="12" t="s">
        <v>23</v>
      </c>
      <c r="E6" s="12" t="s">
        <v>24</v>
      </c>
      <c r="F6" s="14" t="s">
        <v>25</v>
      </c>
      <c r="G6" s="15" t="s">
        <v>13</v>
      </c>
    </row>
    <row r="7" spans="1:7" x14ac:dyDescent="0.35">
      <c r="A7" s="13" t="s">
        <v>26</v>
      </c>
      <c r="B7" s="10"/>
      <c r="C7" s="10"/>
      <c r="D7" s="10"/>
      <c r="E7" s="10"/>
      <c r="F7" s="10"/>
      <c r="G7" s="10"/>
    </row>
    <row r="8" spans="1:7" x14ac:dyDescent="0.35">
      <c r="A8" s="10"/>
      <c r="B8" s="10"/>
      <c r="C8" s="10"/>
      <c r="D8" s="10"/>
      <c r="E8" s="10"/>
      <c r="F8" s="10"/>
      <c r="G8" s="10"/>
    </row>
    <row r="9" spans="1:7" x14ac:dyDescent="0.35">
      <c r="A9" s="10"/>
      <c r="B9" s="10"/>
      <c r="C9" s="10"/>
      <c r="D9" s="10"/>
      <c r="E9" s="10"/>
      <c r="F9" s="10"/>
      <c r="G9" s="10"/>
    </row>
    <row r="10" spans="1:7" x14ac:dyDescent="0.35">
      <c r="A10" s="10"/>
      <c r="B10" s="10"/>
      <c r="C10" s="10"/>
      <c r="D10" s="10"/>
      <c r="E10" s="10"/>
      <c r="F10" s="10"/>
      <c r="G10" s="10"/>
    </row>
    <row r="11" spans="1:7" x14ac:dyDescent="0.35">
      <c r="A11" s="10"/>
      <c r="B11" s="10"/>
      <c r="C11" s="10"/>
      <c r="D11" s="10"/>
      <c r="E11" s="10"/>
      <c r="F11" s="10"/>
      <c r="G11" s="10"/>
    </row>
    <row r="12" spans="1:7" x14ac:dyDescent="0.35">
      <c r="A12" s="10"/>
      <c r="B12" s="10"/>
      <c r="C12" s="10"/>
      <c r="D12" s="10"/>
      <c r="E12" s="10"/>
      <c r="F12" s="10"/>
      <c r="G12" s="10"/>
    </row>
    <row r="13" spans="1:7" x14ac:dyDescent="0.35">
      <c r="A13" s="13" t="s">
        <v>27</v>
      </c>
      <c r="B13" s="10"/>
      <c r="C13" s="10"/>
      <c r="D13" s="10"/>
      <c r="E13" s="10"/>
      <c r="F13" s="10"/>
      <c r="G13" s="10"/>
    </row>
    <row r="14" spans="1:7" x14ac:dyDescent="0.35">
      <c r="A14" s="10"/>
      <c r="B14" s="10"/>
      <c r="C14" s="10"/>
      <c r="D14" s="10"/>
      <c r="E14" s="10"/>
      <c r="F14" s="10"/>
      <c r="G14" s="10"/>
    </row>
    <row r="15" spans="1:7" x14ac:dyDescent="0.35">
      <c r="A15" s="10"/>
      <c r="B15" s="10"/>
      <c r="C15" s="10"/>
      <c r="D15" s="10"/>
      <c r="E15" s="10"/>
      <c r="F15" s="10"/>
      <c r="G15" s="10"/>
    </row>
    <row r="16" spans="1:7" x14ac:dyDescent="0.35">
      <c r="A16" s="10"/>
      <c r="B16" s="10"/>
      <c r="C16" s="10"/>
      <c r="D16" s="10"/>
      <c r="E16" s="10"/>
      <c r="F16" s="10"/>
      <c r="G16" s="10"/>
    </row>
    <row r="17" spans="1:7" x14ac:dyDescent="0.35">
      <c r="A17" s="10"/>
      <c r="B17" s="10"/>
      <c r="C17" s="10"/>
      <c r="D17" s="10"/>
      <c r="E17" s="10"/>
      <c r="F17" s="10"/>
      <c r="G17" s="10"/>
    </row>
    <row r="18" spans="1:7" x14ac:dyDescent="0.35">
      <c r="A18" s="10"/>
      <c r="B18" s="10"/>
      <c r="C18" s="10"/>
      <c r="D18" s="10"/>
      <c r="E18" s="10"/>
      <c r="F18" s="10"/>
      <c r="G18" s="10"/>
    </row>
    <row r="19" spans="1:7" x14ac:dyDescent="0.35">
      <c r="A19" s="13" t="s">
        <v>28</v>
      </c>
      <c r="B19" s="10"/>
      <c r="C19" s="10"/>
      <c r="D19" s="10"/>
      <c r="E19" s="10"/>
      <c r="F19" s="10"/>
      <c r="G19" s="10"/>
    </row>
    <row r="20" spans="1:7" x14ac:dyDescent="0.35">
      <c r="A20" s="10"/>
      <c r="B20" s="10"/>
      <c r="C20" s="10"/>
      <c r="D20" s="10"/>
      <c r="E20" s="10"/>
      <c r="F20" s="10"/>
      <c r="G20" s="10"/>
    </row>
    <row r="21" spans="1:7" x14ac:dyDescent="0.35">
      <c r="A21" s="10"/>
      <c r="B21" s="10"/>
      <c r="C21" s="10"/>
      <c r="D21" s="10"/>
      <c r="E21" s="10"/>
      <c r="F21" s="10"/>
      <c r="G21" s="10"/>
    </row>
    <row r="22" spans="1:7" x14ac:dyDescent="0.35">
      <c r="A22" s="10"/>
      <c r="B22" s="10"/>
      <c r="C22" s="10"/>
      <c r="D22" s="10"/>
      <c r="E22" s="10"/>
      <c r="F22" s="10"/>
      <c r="G22" s="10"/>
    </row>
    <row r="23" spans="1:7" x14ac:dyDescent="0.35">
      <c r="A23" s="10"/>
      <c r="B23" s="10"/>
      <c r="C23" s="10"/>
      <c r="D23" s="10"/>
      <c r="E23" s="10"/>
      <c r="F23" s="10"/>
      <c r="G23" s="10"/>
    </row>
    <row r="24" spans="1:7" x14ac:dyDescent="0.35">
      <c r="A24" s="10"/>
      <c r="B24" s="10"/>
      <c r="C24" s="10"/>
      <c r="D24" s="10"/>
      <c r="E24" s="10"/>
      <c r="F24" s="10"/>
      <c r="G24" s="10"/>
    </row>
    <row r="25" spans="1:7" x14ac:dyDescent="0.35">
      <c r="A25" s="13" t="s">
        <v>29</v>
      </c>
      <c r="B25" s="10"/>
      <c r="C25" s="10"/>
      <c r="D25" s="10"/>
      <c r="E25" s="10"/>
      <c r="F25" s="10"/>
      <c r="G25" s="10"/>
    </row>
    <row r="26" spans="1:7" ht="261" x14ac:dyDescent="0.35">
      <c r="A26" s="24" t="s">
        <v>35</v>
      </c>
      <c r="B26" s="23" t="s">
        <v>36</v>
      </c>
      <c r="C26" s="23" t="s">
        <v>38</v>
      </c>
      <c r="D26" s="21" t="s">
        <v>37</v>
      </c>
      <c r="E26" s="23">
        <v>1</v>
      </c>
      <c r="F26" s="23" t="s">
        <v>73</v>
      </c>
      <c r="G26" s="39">
        <v>96876.42</v>
      </c>
    </row>
    <row r="27" spans="1:7" ht="203" x14ac:dyDescent="0.35">
      <c r="A27" s="24" t="s">
        <v>39</v>
      </c>
      <c r="B27" s="23" t="s">
        <v>40</v>
      </c>
      <c r="C27" s="23" t="s">
        <v>38</v>
      </c>
      <c r="D27" s="21" t="s">
        <v>41</v>
      </c>
      <c r="E27" s="23">
        <v>1</v>
      </c>
      <c r="F27" s="23" t="s">
        <v>73</v>
      </c>
      <c r="G27" s="39">
        <f>56080.78</f>
        <v>56080.78</v>
      </c>
    </row>
    <row r="28" spans="1:7" ht="203" x14ac:dyDescent="0.35">
      <c r="A28" s="24" t="s">
        <v>42</v>
      </c>
      <c r="B28" s="23" t="s">
        <v>40</v>
      </c>
      <c r="C28" s="23" t="s">
        <v>38</v>
      </c>
      <c r="D28" s="21" t="s">
        <v>41</v>
      </c>
      <c r="E28" s="23">
        <v>1</v>
      </c>
      <c r="F28" s="23" t="s">
        <v>73</v>
      </c>
      <c r="G28" s="39">
        <f>99925.75</f>
        <v>99925.75</v>
      </c>
    </row>
    <row r="29" spans="1:7" ht="203" x14ac:dyDescent="0.35">
      <c r="A29" s="24" t="s">
        <v>43</v>
      </c>
      <c r="B29" s="23" t="s">
        <v>40</v>
      </c>
      <c r="C29" s="23" t="s">
        <v>38</v>
      </c>
      <c r="D29" s="21" t="s">
        <v>41</v>
      </c>
      <c r="E29" s="23">
        <v>1</v>
      </c>
      <c r="F29" s="23" t="s">
        <v>73</v>
      </c>
      <c r="G29" s="39">
        <f>134593.87</f>
        <v>134593.87</v>
      </c>
    </row>
    <row r="30" spans="1:7" ht="203" x14ac:dyDescent="0.35">
      <c r="A30" s="24" t="s">
        <v>44</v>
      </c>
      <c r="B30" s="23" t="s">
        <v>40</v>
      </c>
      <c r="C30" s="23" t="s">
        <v>38</v>
      </c>
      <c r="D30" s="21" t="s">
        <v>41</v>
      </c>
      <c r="E30" s="23">
        <v>1</v>
      </c>
      <c r="F30" s="23" t="s">
        <v>73</v>
      </c>
      <c r="G30" s="39">
        <f>169261.99</f>
        <v>169261.99</v>
      </c>
    </row>
    <row r="31" spans="1:7" ht="203" x14ac:dyDescent="0.35">
      <c r="A31" s="24" t="s">
        <v>45</v>
      </c>
      <c r="B31" s="23" t="s">
        <v>40</v>
      </c>
      <c r="C31" s="23" t="s">
        <v>38</v>
      </c>
      <c r="D31" s="21" t="s">
        <v>41</v>
      </c>
      <c r="E31" s="23">
        <v>1</v>
      </c>
      <c r="F31" s="23" t="s">
        <v>73</v>
      </c>
      <c r="G31" s="39">
        <f>203930.11</f>
        <v>203930.11</v>
      </c>
    </row>
    <row r="32" spans="1:7" ht="203" x14ac:dyDescent="0.35">
      <c r="A32" s="24" t="s">
        <v>46</v>
      </c>
      <c r="B32" s="23" t="s">
        <v>40</v>
      </c>
      <c r="C32" s="23" t="s">
        <v>38</v>
      </c>
      <c r="D32" s="21" t="s">
        <v>41</v>
      </c>
      <c r="E32" s="23">
        <v>1</v>
      </c>
      <c r="F32" s="23" t="s">
        <v>73</v>
      </c>
      <c r="G32" s="39">
        <f>244716.13</f>
        <v>244716.13</v>
      </c>
    </row>
    <row r="33" spans="1:7" ht="203" x14ac:dyDescent="0.35">
      <c r="A33" s="24" t="s">
        <v>47</v>
      </c>
      <c r="B33" s="23" t="s">
        <v>40</v>
      </c>
      <c r="C33" s="23" t="s">
        <v>38</v>
      </c>
      <c r="D33" s="21" t="s">
        <v>41</v>
      </c>
      <c r="E33" s="23">
        <v>1</v>
      </c>
      <c r="F33" s="23" t="s">
        <v>73</v>
      </c>
      <c r="G33" s="39">
        <f>285502.16</f>
        <v>285502.15999999997</v>
      </c>
    </row>
    <row r="34" spans="1:7" ht="203" x14ac:dyDescent="0.35">
      <c r="A34" s="24" t="s">
        <v>48</v>
      </c>
      <c r="B34" s="23" t="s">
        <v>40</v>
      </c>
      <c r="C34" s="23" t="s">
        <v>38</v>
      </c>
      <c r="D34" s="21" t="s">
        <v>41</v>
      </c>
      <c r="E34" s="23">
        <v>1</v>
      </c>
      <c r="F34" s="23" t="s">
        <v>73</v>
      </c>
      <c r="G34" s="39">
        <f>326288.18</f>
        <v>326288.18</v>
      </c>
    </row>
    <row r="35" spans="1:7" ht="203" x14ac:dyDescent="0.35">
      <c r="A35" s="24" t="s">
        <v>49</v>
      </c>
      <c r="B35" s="23" t="s">
        <v>40</v>
      </c>
      <c r="C35" s="23" t="s">
        <v>38</v>
      </c>
      <c r="D35" s="21" t="s">
        <v>41</v>
      </c>
      <c r="E35" s="23">
        <v>1</v>
      </c>
      <c r="F35" s="23" t="s">
        <v>73</v>
      </c>
      <c r="G35" s="39">
        <f>367074.2</f>
        <v>367074.2</v>
      </c>
    </row>
    <row r="36" spans="1:7" ht="203" x14ac:dyDescent="0.35">
      <c r="A36" s="24" t="s">
        <v>50</v>
      </c>
      <c r="B36" s="23" t="s">
        <v>40</v>
      </c>
      <c r="C36" s="23" t="s">
        <v>38</v>
      </c>
      <c r="D36" s="21" t="s">
        <v>41</v>
      </c>
      <c r="E36" s="23">
        <v>1</v>
      </c>
      <c r="F36" s="23" t="s">
        <v>73</v>
      </c>
      <c r="G36" s="39">
        <f>407866.23</f>
        <v>407866.23</v>
      </c>
    </row>
    <row r="37" spans="1:7" x14ac:dyDescent="0.35">
      <c r="A37" s="10"/>
      <c r="B37" s="10"/>
      <c r="C37" s="10"/>
      <c r="D37" s="10"/>
    </row>
    <row r="38" spans="1:7" x14ac:dyDescent="0.35">
      <c r="A38" s="10"/>
      <c r="B38" s="10"/>
      <c r="C38" s="10"/>
      <c r="D38" s="10"/>
    </row>
    <row r="39" spans="1:7" x14ac:dyDescent="0.35">
      <c r="A39" s="10"/>
      <c r="B39" s="10"/>
      <c r="C39" s="10"/>
      <c r="D39" s="10"/>
    </row>
    <row r="40" spans="1:7" x14ac:dyDescent="0.35">
      <c r="A40" s="10"/>
      <c r="B40" s="10"/>
      <c r="C40" s="10"/>
      <c r="D40" s="10"/>
    </row>
    <row r="41" spans="1:7" x14ac:dyDescent="0.35">
      <c r="A41" s="10"/>
      <c r="B41" s="10"/>
      <c r="C41" s="10"/>
      <c r="D41" s="10"/>
    </row>
    <row r="42" spans="1:7" x14ac:dyDescent="0.35">
      <c r="A42" s="20" t="s">
        <v>30</v>
      </c>
      <c r="B42" s="10" t="s">
        <v>31</v>
      </c>
      <c r="C42" s="10" t="s">
        <v>31</v>
      </c>
      <c r="D42" s="10" t="s">
        <v>31</v>
      </c>
    </row>
    <row r="43" spans="1:7" x14ac:dyDescent="0.35">
      <c r="A43" s="10" t="s">
        <v>74</v>
      </c>
      <c r="B43" s="10" t="s">
        <v>31</v>
      </c>
      <c r="C43" s="10" t="s">
        <v>31</v>
      </c>
      <c r="D43" s="10" t="s">
        <v>31</v>
      </c>
    </row>
    <row r="44" spans="1:7" x14ac:dyDescent="0.35">
      <c r="A44" s="10"/>
      <c r="B44" s="10" t="s">
        <v>31</v>
      </c>
      <c r="C44" s="10" t="s">
        <v>31</v>
      </c>
      <c r="D44" s="10" t="s">
        <v>31</v>
      </c>
    </row>
    <row r="45" spans="1:7" x14ac:dyDescent="0.35">
      <c r="A45" s="10"/>
      <c r="B45" s="10" t="s">
        <v>31</v>
      </c>
      <c r="C45" s="10" t="s">
        <v>31</v>
      </c>
      <c r="D45" s="10" t="s">
        <v>31</v>
      </c>
    </row>
    <row r="46" spans="1:7" x14ac:dyDescent="0.35">
      <c r="A46" s="10"/>
      <c r="B46" s="10" t="s">
        <v>31</v>
      </c>
      <c r="C46" s="10" t="s">
        <v>31</v>
      </c>
      <c r="D46" s="10" t="s">
        <v>31</v>
      </c>
    </row>
  </sheetData>
  <mergeCells count="2">
    <mergeCell ref="A2:C2"/>
    <mergeCell ref="A3:C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67461-3CCE-424C-BB34-A0462109E704}">
  <dimension ref="A1:D22"/>
  <sheetViews>
    <sheetView tabSelected="1" zoomScale="90" zoomScaleNormal="90" workbookViewId="0">
      <selection activeCell="A28" sqref="A28"/>
    </sheetView>
  </sheetViews>
  <sheetFormatPr defaultColWidth="8.81640625" defaultRowHeight="14.5" x14ac:dyDescent="0.35"/>
  <cols>
    <col min="1" max="1" width="150.453125" customWidth="1"/>
    <col min="2" max="2" width="77.6328125" customWidth="1"/>
    <col min="4" max="4" width="20.6328125" customWidth="1"/>
  </cols>
  <sheetData>
    <row r="1" spans="1:4" x14ac:dyDescent="0.35">
      <c r="A1" s="7" t="s">
        <v>6</v>
      </c>
    </row>
    <row r="2" spans="1:4" ht="55.25" customHeight="1" x14ac:dyDescent="0.35">
      <c r="A2" s="18" t="s">
        <v>32</v>
      </c>
    </row>
    <row r="3" spans="1:4" ht="18" customHeight="1" thickBot="1" x14ac:dyDescent="0.4">
      <c r="A3" s="19" t="s">
        <v>33</v>
      </c>
    </row>
    <row r="4" spans="1:4" ht="18" customHeight="1" x14ac:dyDescent="0.35">
      <c r="A4" s="29" t="s">
        <v>101</v>
      </c>
      <c r="B4" s="30" t="s">
        <v>102</v>
      </c>
      <c r="C4" s="30" t="s">
        <v>103</v>
      </c>
      <c r="D4" s="31" t="s">
        <v>104</v>
      </c>
    </row>
    <row r="5" spans="1:4" ht="17.5" x14ac:dyDescent="0.45">
      <c r="A5" s="32" t="s">
        <v>75</v>
      </c>
      <c r="B5" s="27" t="s">
        <v>76</v>
      </c>
      <c r="C5" s="41">
        <v>1</v>
      </c>
      <c r="D5" s="33">
        <f>2821.91</f>
        <v>2821.91</v>
      </c>
    </row>
    <row r="6" spans="1:4" ht="17.5" x14ac:dyDescent="0.45">
      <c r="A6" s="32" t="s">
        <v>77</v>
      </c>
      <c r="B6" s="27" t="s">
        <v>78</v>
      </c>
      <c r="C6" s="41">
        <v>1</v>
      </c>
      <c r="D6" s="33">
        <f>11287.66</f>
        <v>11287.66</v>
      </c>
    </row>
    <row r="7" spans="1:4" ht="17.5" x14ac:dyDescent="0.45">
      <c r="A7" s="32" t="s">
        <v>79</v>
      </c>
      <c r="B7" s="27" t="s">
        <v>80</v>
      </c>
      <c r="C7" s="42">
        <v>1</v>
      </c>
      <c r="D7" s="34">
        <f>2012.94</f>
        <v>2012.94</v>
      </c>
    </row>
    <row r="8" spans="1:4" ht="17.5" x14ac:dyDescent="0.45">
      <c r="A8" s="32" t="s">
        <v>81</v>
      </c>
      <c r="B8" s="27" t="s">
        <v>80</v>
      </c>
      <c r="C8" s="42">
        <v>1</v>
      </c>
      <c r="D8" s="34">
        <f>8808.83</f>
        <v>8808.83</v>
      </c>
    </row>
    <row r="9" spans="1:4" ht="17.5" x14ac:dyDescent="0.45">
      <c r="A9" s="32" t="s">
        <v>82</v>
      </c>
      <c r="B9" s="27" t="s">
        <v>80</v>
      </c>
      <c r="C9" s="42">
        <v>1</v>
      </c>
      <c r="D9" s="34">
        <f>15845.2</f>
        <v>15845.2</v>
      </c>
    </row>
    <row r="10" spans="1:4" ht="17.5" x14ac:dyDescent="0.45">
      <c r="A10" s="32" t="s">
        <v>83</v>
      </c>
      <c r="B10" s="27" t="s">
        <v>80</v>
      </c>
      <c r="C10" s="42">
        <v>1</v>
      </c>
      <c r="D10" s="34">
        <f>27878.29</f>
        <v>27878.29</v>
      </c>
    </row>
    <row r="11" spans="1:4" ht="17.5" x14ac:dyDescent="0.45">
      <c r="A11" s="32" t="s">
        <v>84</v>
      </c>
      <c r="B11" s="27" t="s">
        <v>80</v>
      </c>
      <c r="C11" s="42">
        <v>1</v>
      </c>
      <c r="D11" s="34">
        <f>43928.34</f>
        <v>43928.34</v>
      </c>
    </row>
    <row r="12" spans="1:4" ht="17.5" x14ac:dyDescent="0.45">
      <c r="A12" s="32" t="s">
        <v>85</v>
      </c>
      <c r="B12" s="27" t="s">
        <v>80</v>
      </c>
      <c r="C12" s="42">
        <v>1</v>
      </c>
      <c r="D12" s="34">
        <f>68047.96</f>
        <v>68047.960000000006</v>
      </c>
    </row>
    <row r="13" spans="1:4" ht="17.5" x14ac:dyDescent="0.45">
      <c r="A13" s="32" t="s">
        <v>86</v>
      </c>
      <c r="B13" s="27" t="s">
        <v>87</v>
      </c>
      <c r="C13" s="42">
        <v>1</v>
      </c>
      <c r="D13" s="34">
        <f>6423.17</f>
        <v>6423.17</v>
      </c>
    </row>
    <row r="14" spans="1:4" ht="17.5" x14ac:dyDescent="0.45">
      <c r="A14" s="32" t="s">
        <v>88</v>
      </c>
      <c r="B14" s="27" t="s">
        <v>89</v>
      </c>
      <c r="C14" s="42">
        <v>1</v>
      </c>
      <c r="D14" s="45">
        <v>8564.23</v>
      </c>
    </row>
    <row r="15" spans="1:4" ht="17.5" x14ac:dyDescent="0.35">
      <c r="A15" s="35" t="s">
        <v>90</v>
      </c>
      <c r="B15" s="28" t="s">
        <v>91</v>
      </c>
      <c r="C15" s="43">
        <v>1</v>
      </c>
      <c r="D15" s="36">
        <f>10331.89</f>
        <v>10331.89</v>
      </c>
    </row>
    <row r="16" spans="1:4" ht="17.5" x14ac:dyDescent="0.35">
      <c r="A16" s="35" t="s">
        <v>92</v>
      </c>
      <c r="B16" s="28" t="s">
        <v>91</v>
      </c>
      <c r="C16" s="43">
        <v>1</v>
      </c>
      <c r="D16" s="46">
        <f>32634.01</f>
        <v>32634.01</v>
      </c>
    </row>
    <row r="17" spans="1:4" ht="17.5" x14ac:dyDescent="0.35">
      <c r="A17" s="35" t="s">
        <v>93</v>
      </c>
      <c r="B17" s="28" t="s">
        <v>91</v>
      </c>
      <c r="C17" s="43">
        <v>1</v>
      </c>
      <c r="D17" s="46">
        <f>48978.84</f>
        <v>48978.84</v>
      </c>
    </row>
    <row r="18" spans="1:4" ht="17.5" x14ac:dyDescent="0.45">
      <c r="A18" s="35" t="s">
        <v>94</v>
      </c>
      <c r="B18" s="28" t="s">
        <v>91</v>
      </c>
      <c r="C18" s="66" t="s">
        <v>70</v>
      </c>
      <c r="D18" s="67"/>
    </row>
    <row r="19" spans="1:4" ht="17.5" x14ac:dyDescent="0.45">
      <c r="A19" s="32" t="s">
        <v>95</v>
      </c>
      <c r="B19" s="27" t="s">
        <v>96</v>
      </c>
      <c r="C19" s="41">
        <v>1</v>
      </c>
      <c r="D19" s="47">
        <f>17128.46</f>
        <v>17128.46</v>
      </c>
    </row>
    <row r="20" spans="1:4" ht="17.5" x14ac:dyDescent="0.45">
      <c r="A20" s="32" t="s">
        <v>97</v>
      </c>
      <c r="B20" s="27" t="s">
        <v>98</v>
      </c>
      <c r="C20" s="41">
        <v>1</v>
      </c>
      <c r="D20" s="47">
        <f>27833.75</f>
        <v>27833.75</v>
      </c>
    </row>
    <row r="21" spans="1:4" ht="18" thickBot="1" x14ac:dyDescent="0.5">
      <c r="A21" s="37" t="s">
        <v>99</v>
      </c>
      <c r="B21" s="38" t="s">
        <v>100</v>
      </c>
      <c r="C21" s="44">
        <v>1</v>
      </c>
      <c r="D21" s="48">
        <f>42821.16</f>
        <v>42821.16</v>
      </c>
    </row>
    <row r="22" spans="1:4" ht="18" thickBot="1" x14ac:dyDescent="0.5">
      <c r="A22" s="37" t="s">
        <v>128</v>
      </c>
      <c r="B22" s="38" t="s">
        <v>129</v>
      </c>
      <c r="C22" s="44">
        <v>1</v>
      </c>
      <c r="D22" s="48">
        <v>0</v>
      </c>
    </row>
  </sheetData>
  <mergeCells count="1">
    <mergeCell ref="C18:D1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4619702-0492-498f-8686-260a31be5d4d" xsi:nil="true"/>
    <ArchiverLinkFileType xmlns="60c22688-1169-4f04-b2e3-f704a61fb6c1" xsi:nil="true"/>
    <lcf76f155ced4ddcb4097134ff3c332f xmlns="60c22688-1169-4f04-b2e3-f704a61fb6c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A27B2355D371745B9EF49E1E83EE64A" ma:contentTypeVersion="19" ma:contentTypeDescription="Create a new document." ma:contentTypeScope="" ma:versionID="2c5d96a62f1a604e2d6abad3a0282914">
  <xsd:schema xmlns:xsd="http://www.w3.org/2001/XMLSchema" xmlns:xs="http://www.w3.org/2001/XMLSchema" xmlns:p="http://schemas.microsoft.com/office/2006/metadata/properties" xmlns:ns2="60c22688-1169-4f04-b2e3-f704a61fb6c1" xmlns:ns3="b552cda3-401f-4650-b5cb-5e5392f283e4" xmlns:ns4="44619702-0492-498f-8686-260a31be5d4d" targetNamespace="http://schemas.microsoft.com/office/2006/metadata/properties" ma:root="true" ma:fieldsID="e5445454182d020aebd5c14e1e05b95c" ns2:_="" ns3:_="" ns4:_="">
    <xsd:import namespace="60c22688-1169-4f04-b2e3-f704a61fb6c1"/>
    <xsd:import namespace="b552cda3-401f-4650-b5cb-5e5392f283e4"/>
    <xsd:import namespace="44619702-0492-498f-8686-260a31be5d4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LengthInSeconds" minOccurs="0"/>
                <xsd:element ref="ns3:SharedWithUsers" minOccurs="0"/>
                <xsd:element ref="ns3:SharedWithDetails" minOccurs="0"/>
                <xsd:element ref="ns2:ArchiverLinkFileType"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4: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c22688-1169-4f04-b2e3-f704a61fb6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LengthInSeconds" ma:index="11" nillable="true" ma:displayName="MediaLengthInSeconds" ma:hidden="true" ma:internalName="MediaLengthInSeconds" ma:readOnly="true">
      <xsd:simpleType>
        <xsd:restriction base="dms:Unknown"/>
      </xsd:simpleType>
    </xsd:element>
    <xsd:element name="ArchiverLinkFileType" ma:index="14" nillable="true" ma:displayName="ArchiverLinkFileType" ma:hidden="true" ma:internalName="ArchiverLinkFileTyp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0213b9a-8dfc-41c1-abc7-72ad8c0d4070"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52cda3-401f-4650-b5cb-5e5392f283e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4619702-0492-498f-8686-260a31be5d4d"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5f1056ed-47d3-4a3d-9171-1851727d0f70}" ma:internalName="TaxCatchAll" ma:showField="CatchAllData" ma:web="b552cda3-401f-4650-b5cb-5e5392f283e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5CA738-C361-4269-BD05-40C2E4EDA956}">
  <ds:schemaRefs>
    <ds:schemaRef ds:uri="b552cda3-401f-4650-b5cb-5e5392f283e4"/>
    <ds:schemaRef ds:uri="http://schemas.openxmlformats.org/package/2006/metadata/core-properties"/>
    <ds:schemaRef ds:uri="http://purl.org/dc/elements/1.1/"/>
    <ds:schemaRef ds:uri="http://purl.org/dc/dcmitype/"/>
    <ds:schemaRef ds:uri="44619702-0492-498f-8686-260a31be5d4d"/>
    <ds:schemaRef ds:uri="http://schemas.microsoft.com/office/2006/metadata/properties"/>
    <ds:schemaRef ds:uri="http://schemas.microsoft.com/office/infopath/2007/PartnerControls"/>
    <ds:schemaRef ds:uri="http://schemas.microsoft.com/office/2006/documentManagement/types"/>
    <ds:schemaRef ds:uri="60c22688-1169-4f04-b2e3-f704a61fb6c1"/>
    <ds:schemaRef ds:uri="http://www.w3.org/XML/1998/namespace"/>
    <ds:schemaRef ds:uri="http://purl.org/dc/terms/"/>
  </ds:schemaRefs>
</ds:datastoreItem>
</file>

<file path=customXml/itemProps2.xml><?xml version="1.0" encoding="utf-8"?>
<ds:datastoreItem xmlns:ds="http://schemas.openxmlformats.org/officeDocument/2006/customXml" ds:itemID="{2C34109C-6F00-486F-8623-A7D4630F67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c22688-1169-4f04-b2e3-f704a61fb6c1"/>
    <ds:schemaRef ds:uri="b552cda3-401f-4650-b5cb-5e5392f283e4"/>
    <ds:schemaRef ds:uri="44619702-0492-498f-8686-260a31be5d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FF086C4-09A0-4026-8D5D-75F357B83AFE}">
  <ds:schemaRefs>
    <ds:schemaRef ds:uri="http://schemas.microsoft.com/sharepoint/v3/contenttype/forms"/>
  </ds:schemaRefs>
</ds:datastoreItem>
</file>

<file path=docMetadata/LabelInfo.xml><?xml version="1.0" encoding="utf-8"?>
<clbl:labelList xmlns:clbl="http://schemas.microsoft.com/office/2020/mipLabelMetadata">
  <clbl:label id="{620ae5a9-4ec1-4fa0-8641-5d9f386c7309}" enabled="0" method="" siteId="{620ae5a9-4ec1-4fa0-8641-5d9f386c7309}" removed="1"/>
  <clbl:label id="{b39bc2da-e3c8-4f92-960e-4151a1ae16ad}" enabled="0" method="" siteId="{b39bc2da-e3c8-4f92-960e-4151a1ae16a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1.Instructions</vt:lpstr>
      <vt:lpstr>2.ITRSS-No Analyst Services</vt:lpstr>
      <vt:lpstr>3.ITRSS-Analyst Servic</vt:lpstr>
      <vt:lpstr>4.Optional Additional Value</vt:lpstr>
    </vt:vector>
  </TitlesOfParts>
  <Manager/>
  <Company>VITA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VITA Program</dc:creator>
  <cp:keywords/>
  <dc:description/>
  <cp:lastModifiedBy>Horvath, Diane (VITA)</cp:lastModifiedBy>
  <cp:revision/>
  <dcterms:created xsi:type="dcterms:W3CDTF">2023-01-09T17:53:10Z</dcterms:created>
  <dcterms:modified xsi:type="dcterms:W3CDTF">2026-01-08T21:23:46Z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0x0101002A27B2355D371745B9EF49E1E83EE64A</vt:lpwstr>
  </property>
  <property fmtid="{D5CDD505-2E9C-101B-9397-08002B2CF9AE}" pid="3" name="MediaServiceImageTags">
    <vt:lpwstr/>
  </property>
</Properties>
</file>